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055" windowHeight="8895"/>
  </bookViews>
  <sheets>
    <sheet name="ConstructionLoan Fig 7.1" sheetId="1" r:id="rId1"/>
    <sheet name="ConstructionLoanDB" sheetId="2" r:id="rId2"/>
    <sheet name="MonthlyDraws" sheetId="3" r:id="rId3"/>
    <sheet name="Figure 7.2" sheetId="4" r:id="rId4"/>
    <sheet name="ProfitMargin" sheetId="5" r:id="rId5"/>
    <sheet name="MarginVMarkup" sheetId="6" r:id="rId6"/>
    <sheet name="CalculatingProfit" sheetId="7" r:id="rId7"/>
    <sheet name="CalculatingProfitCircular" sheetId="8" r:id="rId8"/>
  </sheets>
  <definedNames>
    <definedName name="AppraisedValue">'ConstructionLoan Fig 7.1'!$C$4</definedName>
    <definedName name="ConstLoanAmount">'ConstructionLoan Fig 7.1'!$C$6</definedName>
    <definedName name="ConstloanLTV">'ConstructionLoan Fig 7.1'!$C$5</definedName>
    <definedName name="ConstLoanTerm">'ConstructionLoan Fig 7.1'!$F$6</definedName>
    <definedName name="ConstructionLoanDB">ConstructionLoanDB!$B$4:$G$13</definedName>
    <definedName name="ConstructionLoanList">ConstructionLoanDB!$B$4:$B$13</definedName>
    <definedName name="DirectCosts">CalculatingProfit!$C$35</definedName>
    <definedName name="Lender">'ConstructionLoan Fig 7.1'!$F$9</definedName>
    <definedName name="LenderList">ConstructionLoanDB!$E$3:$G$3</definedName>
    <definedName name="LoanIntRate">'ConstructionLoan Fig 7.1'!$F$5</definedName>
    <definedName name="LoanOriginationRate">'ConstructionLoan Fig 7.1'!$F$4</definedName>
    <definedName name="SalesPrice">CalculatingProfit!$C$40</definedName>
    <definedName name="SalesPriceIteration">CalculatingProfitCircular!$C$40</definedName>
  </definedNames>
  <calcPr calcId="125725" iterate="1"/>
</workbook>
</file>

<file path=xl/calcChain.xml><?xml version="1.0" encoding="utf-8"?>
<calcChain xmlns="http://schemas.openxmlformats.org/spreadsheetml/2006/main">
  <c r="C35" i="8"/>
  <c r="C35" i="7"/>
  <c r="C40" s="1"/>
  <c r="C37" i="8" s="1"/>
  <c r="F52" i="6"/>
  <c r="C52"/>
  <c r="F51"/>
  <c r="C51"/>
  <c r="F50"/>
  <c r="C50"/>
  <c r="F49"/>
  <c r="C49"/>
  <c r="F48"/>
  <c r="C48"/>
  <c r="F47"/>
  <c r="C47"/>
  <c r="F46"/>
  <c r="C46"/>
  <c r="F45"/>
  <c r="C45"/>
  <c r="F44"/>
  <c r="C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  <c r="F3"/>
  <c r="C3"/>
  <c r="D5" i="3"/>
  <c r="D6"/>
  <c r="D7"/>
  <c r="D8"/>
  <c r="D9"/>
  <c r="D4"/>
  <c r="E4" s="1"/>
  <c r="E12" i="1"/>
  <c r="C6"/>
  <c r="C11" s="1"/>
  <c r="C14"/>
  <c r="D14"/>
  <c r="E14"/>
  <c r="F14" s="1"/>
  <c r="C15"/>
  <c r="D15"/>
  <c r="E15"/>
  <c r="F15" s="1"/>
  <c r="C16"/>
  <c r="D16"/>
  <c r="E16"/>
  <c r="C17"/>
  <c r="D17"/>
  <c r="E17"/>
  <c r="C18"/>
  <c r="D18"/>
  <c r="E18"/>
  <c r="F18"/>
  <c r="C19"/>
  <c r="D19"/>
  <c r="E19"/>
  <c r="F19"/>
  <c r="E13"/>
  <c r="F13" s="1"/>
  <c r="C13"/>
  <c r="D13"/>
  <c r="E11"/>
  <c r="F11" l="1"/>
  <c r="C38" i="8"/>
  <c r="C37" i="7"/>
  <c r="C38"/>
  <c r="C12" i="1"/>
  <c r="F12" s="1"/>
  <c r="E5" i="3"/>
  <c r="E6" s="1"/>
  <c r="E7" s="1"/>
  <c r="E8" s="1"/>
  <c r="E9" s="1"/>
  <c r="F16" i="1"/>
  <c r="F17"/>
  <c r="F20" l="1"/>
  <c r="C40" i="8" l="1"/>
</calcChain>
</file>

<file path=xl/sharedStrings.xml><?xml version="1.0" encoding="utf-8"?>
<sst xmlns="http://schemas.openxmlformats.org/spreadsheetml/2006/main" count="93" uniqueCount="53">
  <si>
    <t>Appraised Value:</t>
  </si>
  <si>
    <t>Origination Rate:</t>
  </si>
  <si>
    <t>LTV:</t>
  </si>
  <si>
    <t>Loan Amount:</t>
  </si>
  <si>
    <t>Term: (Months)</t>
  </si>
  <si>
    <t>Construction Loan</t>
  </si>
  <si>
    <t>Description</t>
  </si>
  <si>
    <t>QTY</t>
  </si>
  <si>
    <t>Unit</t>
  </si>
  <si>
    <t>$/Unit</t>
  </si>
  <si>
    <t>Sub-Total $</t>
  </si>
  <si>
    <t>Loan Origination Fee</t>
  </si>
  <si>
    <t>Interest Reserve</t>
  </si>
  <si>
    <t>Construction Loan DB</t>
  </si>
  <si>
    <t>Appraisal Fee</t>
  </si>
  <si>
    <t>EA</t>
  </si>
  <si>
    <t>Inspection Fee</t>
  </si>
  <si>
    <t>Document Preparation</t>
  </si>
  <si>
    <t>Title Insurance</t>
  </si>
  <si>
    <t>Closing Fees</t>
  </si>
  <si>
    <t>Construction Loan Detail</t>
  </si>
  <si>
    <t>Flood Certificate</t>
  </si>
  <si>
    <t>Hazard Insurance</t>
  </si>
  <si>
    <t>Other Fees</t>
  </si>
  <si>
    <t>Total</t>
  </si>
  <si>
    <t>Interest Rate APR:</t>
  </si>
  <si>
    <t>Lender 1</t>
  </si>
  <si>
    <t>Lender 2</t>
  </si>
  <si>
    <t>Lender 3</t>
  </si>
  <si>
    <t>Month 0</t>
  </si>
  <si>
    <t>Month 1</t>
  </si>
  <si>
    <t>Month 2</t>
  </si>
  <si>
    <t>Month 3</t>
  </si>
  <si>
    <t>Month 4</t>
  </si>
  <si>
    <t>Month 5</t>
  </si>
  <si>
    <t>Month 6</t>
  </si>
  <si>
    <t>Month</t>
  </si>
  <si>
    <t>Monthly Costs</t>
  </si>
  <si>
    <t>Accrued Job Costs</t>
  </si>
  <si>
    <t>Direct Costs</t>
  </si>
  <si>
    <t>Company OH</t>
  </si>
  <si>
    <t>Profit</t>
  </si>
  <si>
    <t>Sales Price</t>
  </si>
  <si>
    <t>Margin</t>
  </si>
  <si>
    <t>Markup</t>
  </si>
  <si>
    <t xml:space="preserve">Margin </t>
  </si>
  <si>
    <r>
      <t>Example:</t>
    </r>
    <r>
      <rPr>
        <sz val="11"/>
        <color theme="1"/>
        <rFont val="Calibri"/>
        <family val="2"/>
        <scheme val="minor"/>
      </rPr>
      <t xml:space="preserve">  To get a </t>
    </r>
  </si>
  <si>
    <t>15% margin, use a 1.176471 Markup</t>
  </si>
  <si>
    <t>15% markup, use a 13.0438% Margin</t>
  </si>
  <si>
    <t>Total Direct Costs</t>
  </si>
  <si>
    <t xml:space="preserve">  Company Overhead</t>
  </si>
  <si>
    <t xml:space="preserve">  Builder's Margin</t>
  </si>
  <si>
    <t>Note: Use CTRL` to toggle between the formula view and the normal view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</si>
</sst>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.##"/>
    <numFmt numFmtId="165" formatCode="0.000"/>
    <numFmt numFmtId="166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97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3" xfId="0" applyFont="1" applyFill="1" applyBorder="1" applyAlignment="1" applyProtection="1">
      <alignment horizontal="right"/>
    </xf>
    <xf numFmtId="10" fontId="3" fillId="2" borderId="4" xfId="2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10" fontId="3" fillId="2" borderId="8" xfId="2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44" fontId="5" fillId="0" borderId="0" xfId="0" applyNumberFormat="1" applyFont="1" applyFill="1" applyBorder="1" applyProtection="1"/>
    <xf numFmtId="44" fontId="0" fillId="0" borderId="0" xfId="0" applyNumberFormat="1" applyBorder="1" applyProtection="1"/>
    <xf numFmtId="0" fontId="6" fillId="3" borderId="13" xfId="0" applyFont="1" applyFill="1" applyBorder="1" applyAlignment="1" applyProtection="1">
      <alignment horizontal="center"/>
    </xf>
    <xf numFmtId="164" fontId="0" fillId="0" borderId="0" xfId="0" applyNumberFormat="1" applyBorder="1" applyProtection="1"/>
    <xf numFmtId="0" fontId="3" fillId="2" borderId="13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8" fillId="3" borderId="0" xfId="0" applyFont="1" applyFill="1" applyBorder="1" applyAlignment="1" applyProtection="1">
      <alignment horizontal="left"/>
    </xf>
    <xf numFmtId="44" fontId="3" fillId="2" borderId="6" xfId="2" applyNumberFormat="1" applyFont="1" applyFill="1" applyBorder="1" applyAlignment="1" applyProtection="1">
      <alignment horizontal="right"/>
      <protection locked="0"/>
    </xf>
    <xf numFmtId="166" fontId="3" fillId="2" borderId="2" xfId="1" applyNumberFormat="1" applyFont="1" applyFill="1" applyBorder="1" applyAlignment="1" applyProtection="1">
      <alignment horizontal="center"/>
      <protection locked="0"/>
    </xf>
    <xf numFmtId="166" fontId="3" fillId="0" borderId="10" xfId="1" applyNumberFormat="1" applyFont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7" fillId="0" borderId="25" xfId="0" applyFont="1" applyFill="1" applyBorder="1" applyAlignment="1" applyProtection="1">
      <alignment horizontal="center"/>
      <protection locked="0"/>
    </xf>
    <xf numFmtId="166" fontId="7" fillId="0" borderId="25" xfId="1" applyNumberFormat="1" applyFont="1" applyFill="1" applyBorder="1" applyAlignment="1" applyProtection="1">
      <alignment horizontal="center"/>
      <protection locked="0"/>
    </xf>
    <xf numFmtId="165" fontId="0" fillId="0" borderId="25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</xf>
    <xf numFmtId="44" fontId="7" fillId="0" borderId="25" xfId="1" applyFont="1" applyFill="1" applyBorder="1" applyAlignment="1" applyProtection="1">
      <alignment horizontal="center"/>
    </xf>
    <xf numFmtId="0" fontId="0" fillId="0" borderId="20" xfId="0" applyFill="1" applyBorder="1" applyProtection="1"/>
    <xf numFmtId="10" fontId="0" fillId="0" borderId="21" xfId="2" applyNumberFormat="1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166" fontId="7" fillId="0" borderId="21" xfId="1" applyNumberFormat="1" applyFont="1" applyFill="1" applyBorder="1" applyAlignment="1" applyProtection="1">
      <alignment horizontal="center"/>
      <protection locked="0"/>
    </xf>
    <xf numFmtId="44" fontId="0" fillId="0" borderId="4" xfId="1" applyFont="1" applyFill="1" applyBorder="1" applyProtection="1">
      <protection locked="0"/>
    </xf>
    <xf numFmtId="0" fontId="0" fillId="0" borderId="24" xfId="0" applyFill="1" applyBorder="1" applyProtection="1"/>
    <xf numFmtId="44" fontId="0" fillId="0" borderId="8" xfId="1" applyFont="1" applyFill="1" applyBorder="1" applyProtection="1">
      <protection locked="0"/>
    </xf>
    <xf numFmtId="0" fontId="0" fillId="4" borderId="24" xfId="0" applyFill="1" applyBorder="1" applyProtection="1"/>
    <xf numFmtId="44" fontId="0" fillId="0" borderId="8" xfId="1" applyFont="1" applyBorder="1" applyProtection="1"/>
    <xf numFmtId="0" fontId="0" fillId="4" borderId="18" xfId="0" applyFill="1" applyBorder="1" applyProtection="1"/>
    <xf numFmtId="0" fontId="0" fillId="2" borderId="19" xfId="0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</xf>
    <xf numFmtId="44" fontId="7" fillId="0" borderId="19" xfId="1" applyFont="1" applyFill="1" applyBorder="1" applyAlignment="1" applyProtection="1">
      <alignment horizontal="center"/>
    </xf>
    <xf numFmtId="44" fontId="0" fillId="0" borderId="12" xfId="1" applyFont="1" applyBorder="1" applyProtection="1"/>
    <xf numFmtId="0" fontId="3" fillId="0" borderId="30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44" fontId="4" fillId="6" borderId="25" xfId="1" applyFont="1" applyFill="1" applyBorder="1" applyAlignment="1">
      <alignment horizontal="center"/>
    </xf>
    <xf numFmtId="0" fontId="0" fillId="0" borderId="20" xfId="0" applyBorder="1"/>
    <xf numFmtId="0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4" fontId="4" fillId="6" borderId="21" xfId="1" applyFont="1" applyFill="1" applyBorder="1" applyAlignment="1">
      <alignment horizontal="center"/>
    </xf>
    <xf numFmtId="44" fontId="4" fillId="6" borderId="4" xfId="1" applyFont="1" applyFill="1" applyBorder="1" applyAlignment="1">
      <alignment horizontal="center"/>
    </xf>
    <xf numFmtId="0" fontId="0" fillId="0" borderId="24" xfId="0" applyBorder="1"/>
    <xf numFmtId="44" fontId="4" fillId="6" borderId="8" xfId="1" applyFont="1" applyFill="1" applyBorder="1" applyAlignment="1">
      <alignment horizontal="center"/>
    </xf>
    <xf numFmtId="0" fontId="0" fillId="0" borderId="18" xfId="0" applyBorder="1"/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4" fontId="4" fillId="6" borderId="19" xfId="1" applyFont="1" applyFill="1" applyBorder="1" applyAlignment="1">
      <alignment horizontal="center"/>
    </xf>
    <xf numFmtId="44" fontId="4" fillId="6" borderId="12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4" fontId="2" fillId="0" borderId="32" xfId="0" applyNumberFormat="1" applyFont="1" applyBorder="1"/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25" xfId="0" applyFont="1" applyBorder="1" applyAlignment="1">
      <alignment vertical="top" wrapText="1"/>
    </xf>
    <xf numFmtId="0" fontId="10" fillId="0" borderId="25" xfId="0" applyFont="1" applyBorder="1" applyAlignment="1">
      <alignment horizontal="right" vertical="top" wrapText="1"/>
    </xf>
    <xf numFmtId="6" fontId="10" fillId="0" borderId="25" xfId="0" applyNumberFormat="1" applyFont="1" applyBorder="1" applyAlignment="1">
      <alignment horizontal="right" vertical="top" wrapText="1"/>
    </xf>
    <xf numFmtId="49" fontId="0" fillId="0" borderId="0" xfId="0" applyNumberFormat="1"/>
    <xf numFmtId="44" fontId="0" fillId="0" borderId="0" xfId="1" applyFont="1"/>
    <xf numFmtId="166" fontId="9" fillId="0" borderId="25" xfId="1" applyNumberFormat="1" applyFont="1" applyBorder="1"/>
    <xf numFmtId="0" fontId="9" fillId="0" borderId="24" xfId="0" applyFont="1" applyBorder="1"/>
    <xf numFmtId="166" fontId="9" fillId="0" borderId="8" xfId="1" applyNumberFormat="1" applyFont="1" applyBorder="1"/>
    <xf numFmtId="0" fontId="9" fillId="0" borderId="18" xfId="0" applyFont="1" applyBorder="1"/>
    <xf numFmtId="166" fontId="9" fillId="0" borderId="19" xfId="1" applyNumberFormat="1" applyFont="1" applyBorder="1"/>
    <xf numFmtId="166" fontId="9" fillId="0" borderId="12" xfId="1" applyNumberFormat="1" applyFont="1" applyBorder="1"/>
    <xf numFmtId="0" fontId="9" fillId="0" borderId="16" xfId="0" applyFont="1" applyBorder="1"/>
    <xf numFmtId="166" fontId="9" fillId="0" borderId="17" xfId="1" applyNumberFormat="1" applyFont="1" applyBorder="1"/>
    <xf numFmtId="166" fontId="9" fillId="0" borderId="33" xfId="1" applyNumberFormat="1" applyFont="1" applyBorder="1"/>
    <xf numFmtId="0" fontId="11" fillId="0" borderId="23" xfId="0" applyFont="1" applyBorder="1" applyAlignment="1">
      <alignment wrapText="1"/>
    </xf>
    <xf numFmtId="166" fontId="11" fillId="0" borderId="14" xfId="1" applyNumberFormat="1" applyFont="1" applyBorder="1" applyAlignment="1">
      <alignment wrapText="1"/>
    </xf>
    <xf numFmtId="166" fontId="11" fillId="0" borderId="15" xfId="1" applyNumberFormat="1" applyFont="1" applyBorder="1" applyAlignment="1">
      <alignment wrapText="1"/>
    </xf>
    <xf numFmtId="9" fontId="0" fillId="0" borderId="0" xfId="2" applyFont="1"/>
    <xf numFmtId="0" fontId="7" fillId="0" borderId="0" xfId="3"/>
    <xf numFmtId="0" fontId="3" fillId="0" borderId="0" xfId="3" applyFont="1"/>
    <xf numFmtId="0" fontId="0" fillId="0" borderId="0" xfId="0" applyFont="1"/>
    <xf numFmtId="44" fontId="0" fillId="0" borderId="22" xfId="1" applyFont="1" applyBorder="1"/>
    <xf numFmtId="44" fontId="0" fillId="0" borderId="34" xfId="1" applyFont="1" applyBorder="1"/>
    <xf numFmtId="0" fontId="12" fillId="0" borderId="0" xfId="0" applyFon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dLbl>
              <c:idx val="0"/>
              <c:delete val="1"/>
            </c:dLbl>
            <c:dLblPos val="l"/>
            <c:showVal val="1"/>
          </c:dLbls>
          <c:cat>
            <c:strRef>
              <c:f>MonthlyDraws!$B$15:$B$21</c:f>
              <c:strCache>
                <c:ptCount val="7"/>
                <c:pt idx="0">
                  <c:v>Month 0</c:v>
                </c:pt>
                <c:pt idx="1">
                  <c:v>Month 1</c:v>
                </c:pt>
                <c:pt idx="2">
                  <c:v>Month 2</c:v>
                </c:pt>
                <c:pt idx="3">
                  <c:v>Month 3</c:v>
                </c:pt>
                <c:pt idx="4">
                  <c:v>Month 4</c:v>
                </c:pt>
                <c:pt idx="5">
                  <c:v>Month 5</c:v>
                </c:pt>
                <c:pt idx="6">
                  <c:v>Month 6</c:v>
                </c:pt>
              </c:strCache>
            </c:strRef>
          </c:cat>
          <c:val>
            <c:numRef>
              <c:f>MonthlyDraws!$C$15:$C$21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21140</c:v>
                </c:pt>
                <c:pt idx="2">
                  <c:v>70140</c:v>
                </c:pt>
                <c:pt idx="3">
                  <c:v>139160</c:v>
                </c:pt>
                <c:pt idx="4">
                  <c:v>211260</c:v>
                </c:pt>
                <c:pt idx="5">
                  <c:v>256900</c:v>
                </c:pt>
                <c:pt idx="6">
                  <c:v>280000</c:v>
                </c:pt>
              </c:numCache>
            </c:numRef>
          </c:val>
          <c:smooth val="1"/>
        </c:ser>
        <c:marker val="1"/>
        <c:axId val="125123200"/>
        <c:axId val="144761600"/>
      </c:lineChart>
      <c:catAx>
        <c:axId val="125123200"/>
        <c:scaling>
          <c:orientation val="minMax"/>
        </c:scaling>
        <c:axPos val="b"/>
        <c:majorTickMark val="none"/>
        <c:tickLblPos val="nextTo"/>
        <c:txPr>
          <a:bodyPr rot="-1500000" vert="horz"/>
          <a:lstStyle/>
          <a:p>
            <a:pPr>
              <a:defRPr/>
            </a:pPr>
            <a:endParaRPr lang="en-US"/>
          </a:p>
        </c:txPr>
        <c:crossAx val="144761600"/>
        <c:crossesAt val="0"/>
        <c:auto val="1"/>
        <c:lblAlgn val="ctr"/>
        <c:lblOffset val="100"/>
      </c:catAx>
      <c:valAx>
        <c:axId val="144761600"/>
        <c:scaling>
          <c:orientation val="minMax"/>
          <c:max val="280000"/>
          <c:min val="0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125123200"/>
        <c:crosses val="autoZero"/>
        <c:crossBetween val="between"/>
        <c:majorUnit val="40000"/>
        <c:minorUnit val="40000"/>
      </c:valAx>
    </c:plotArea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1400" b="1" i="0" baseline="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Price (Gross</a:t>
            </a:r>
            <a:r>
              <a:rPr lang="en-US" baseline="0"/>
              <a:t> Income)</a:t>
            </a:r>
            <a:endParaRPr lang="en-US"/>
          </a:p>
        </c:rich>
      </c:tx>
      <c:layout>
        <c:manualLayout>
          <c:xMode val="edge"/>
          <c:yMode val="edge"/>
          <c:x val="0.27005698773954651"/>
          <c:y val="4.524886877828049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3078819528449209"/>
                  <c:y val="-0.26413846464535157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0.14922962670728221"/>
                  <c:y val="0.13474889161864351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8.6307101854091975E-2"/>
                  <c:y val="0.12175611770761643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200" b="1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ProfitMargin!$B$3:$B$5</c:f>
              <c:strCache>
                <c:ptCount val="3"/>
                <c:pt idx="0">
                  <c:v>Direct Costs</c:v>
                </c:pt>
                <c:pt idx="1">
                  <c:v>Company OH</c:v>
                </c:pt>
                <c:pt idx="2">
                  <c:v>Profit</c:v>
                </c:pt>
              </c:strCache>
            </c:strRef>
          </c:cat>
          <c:val>
            <c:numRef>
              <c:f>ProfitMargin!$C$3:$C$5</c:f>
              <c:numCache>
                <c:formatCode>0%</c:formatCode>
                <c:ptCount val="3"/>
                <c:pt idx="0">
                  <c:v>0.82</c:v>
                </c:pt>
                <c:pt idx="1">
                  <c:v>0.08</c:v>
                </c:pt>
                <c:pt idx="2">
                  <c:v>0.1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267" cy="62886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0.14768</cdr:x>
      <cdr:y>0.45267</cdr:y>
    </cdr:from>
    <cdr:to>
      <cdr:x>0.98123</cdr:x>
      <cdr:y>0.45439</cdr:y>
    </cdr:to>
    <cdr:sp macro="" textlink="">
      <cdr:nvSpPr>
        <cdr:cNvPr id="20" name="Straight Connector 19"/>
        <cdr:cNvSpPr/>
      </cdr:nvSpPr>
      <cdr:spPr>
        <a:xfrm xmlns:a="http://schemas.openxmlformats.org/drawingml/2006/main">
          <a:off x="1277216" y="2846677"/>
          <a:ext cx="7208693" cy="10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66674</xdr:rowOff>
    </xdr:from>
    <xdr:to>
      <xdr:col>12</xdr:col>
      <xdr:colOff>542926</xdr:colOff>
      <xdr:row>25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0.30278</cdr:x>
      <cdr:y>0.69008</cdr:y>
    </cdr:from>
    <cdr:to>
      <cdr:x>0.71195</cdr:x>
      <cdr:y>0.7562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3181351"/>
          <a:ext cx="23812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Direct </a:t>
          </a:r>
          <a:r>
            <a:rPr lang="en-US" sz="1100" b="1" baseline="0">
              <a:solidFill>
                <a:schemeClr val="tx1"/>
              </a:solidFill>
            </a:rPr>
            <a:t>Costs</a:t>
          </a:r>
          <a:r>
            <a:rPr lang="en-US" sz="1100" b="1">
              <a:solidFill>
                <a:schemeClr val="tx1"/>
              </a:solidFill>
            </a:rPr>
            <a:t>  (DC) = .82 * Sales Price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0"/>
  <sheetViews>
    <sheetView tabSelected="1" workbookViewId="0"/>
  </sheetViews>
  <sheetFormatPr defaultRowHeight="15"/>
  <cols>
    <col min="1" max="1" width="2" customWidth="1"/>
    <col min="2" max="2" width="23.140625" customWidth="1"/>
    <col min="3" max="3" width="9.7109375" bestFit="1" customWidth="1"/>
    <col min="4" max="4" width="6.28515625" customWidth="1"/>
    <col min="5" max="5" width="17.140625" customWidth="1"/>
    <col min="6" max="6" width="14.85546875" customWidth="1"/>
  </cols>
  <sheetData>
    <row r="1" spans="2:6" ht="9" customHeight="1"/>
    <row r="2" spans="2:6" ht="15.75">
      <c r="B2" s="20" t="s">
        <v>20</v>
      </c>
      <c r="C2" s="20"/>
      <c r="D2" s="20"/>
      <c r="E2" s="20"/>
      <c r="F2" s="20"/>
    </row>
    <row r="3" spans="2:6" ht="15.75" thickBot="1"/>
    <row r="4" spans="2:6">
      <c r="B4" s="1" t="s">
        <v>0</v>
      </c>
      <c r="C4" s="22">
        <v>350000</v>
      </c>
      <c r="D4" s="2"/>
      <c r="E4" s="3" t="s">
        <v>1</v>
      </c>
      <c r="F4" s="4">
        <v>0.01</v>
      </c>
    </row>
    <row r="5" spans="2:6">
      <c r="B5" s="5" t="s">
        <v>2</v>
      </c>
      <c r="C5" s="21">
        <v>0.8</v>
      </c>
      <c r="D5" s="2"/>
      <c r="E5" s="6" t="s">
        <v>25</v>
      </c>
      <c r="F5" s="7">
        <v>6.8000000000000005E-2</v>
      </c>
    </row>
    <row r="6" spans="2:6" ht="15.75" thickBot="1">
      <c r="B6" s="8" t="s">
        <v>3</v>
      </c>
      <c r="C6" s="23">
        <f>AppraisedValue*ConstloanLTV</f>
        <v>280000</v>
      </c>
      <c r="D6" s="2"/>
      <c r="E6" s="9" t="s">
        <v>4</v>
      </c>
      <c r="F6" s="10">
        <v>6</v>
      </c>
    </row>
    <row r="7" spans="2:6">
      <c r="B7" s="11"/>
      <c r="C7" s="11"/>
      <c r="D7" s="11"/>
      <c r="E7" s="12"/>
      <c r="F7" s="11"/>
    </row>
    <row r="8" spans="2:6" ht="15.75" thickBot="1">
      <c r="B8" s="11"/>
      <c r="C8" s="13"/>
      <c r="D8" s="11"/>
      <c r="E8" s="11"/>
      <c r="F8" s="11"/>
    </row>
    <row r="9" spans="2:6" ht="15.75" thickBot="1">
      <c r="B9" s="14" t="s">
        <v>5</v>
      </c>
      <c r="C9" s="11"/>
      <c r="D9" s="11"/>
      <c r="E9" s="15"/>
      <c r="F9" s="16" t="s">
        <v>26</v>
      </c>
    </row>
    <row r="10" spans="2:6" ht="15.75" thickBot="1">
      <c r="B10" s="24" t="s">
        <v>6</v>
      </c>
      <c r="C10" s="25" t="s">
        <v>7</v>
      </c>
      <c r="D10" s="25" t="s">
        <v>8</v>
      </c>
      <c r="E10" s="26" t="s">
        <v>9</v>
      </c>
      <c r="F10" s="27" t="s">
        <v>10</v>
      </c>
    </row>
    <row r="11" spans="2:6">
      <c r="B11" s="34" t="s">
        <v>11</v>
      </c>
      <c r="C11" s="37">
        <f>ConstLoanAmount</f>
        <v>280000</v>
      </c>
      <c r="D11" s="36" t="s">
        <v>15</v>
      </c>
      <c r="E11" s="35">
        <f>LoanOriginationRate</f>
        <v>0.01</v>
      </c>
      <c r="F11" s="38">
        <f>C11*E11</f>
        <v>2800</v>
      </c>
    </row>
    <row r="12" spans="2:6">
      <c r="B12" s="39" t="s">
        <v>12</v>
      </c>
      <c r="C12" s="29">
        <f>ConstLoanAmount</f>
        <v>280000</v>
      </c>
      <c r="D12" s="28" t="s">
        <v>15</v>
      </c>
      <c r="E12" s="30">
        <f>(LoanIntRate/12)*ConstLoanTerm/2</f>
        <v>1.7000000000000001E-2</v>
      </c>
      <c r="F12" s="40">
        <f>C12*E12</f>
        <v>4760</v>
      </c>
    </row>
    <row r="13" spans="2:6">
      <c r="B13" s="41" t="s">
        <v>17</v>
      </c>
      <c r="C13" s="31">
        <f t="shared" ref="C13:C19" si="0">IF(ISBLANK(B13),"",VLOOKUP(B13,ConstructionLoanDB,2,FALSE))</f>
        <v>1</v>
      </c>
      <c r="D13" s="32" t="str">
        <f t="shared" ref="D13:D19" si="1">IF(ISBLANK(B13),"",VLOOKUP(B13,ConstructionLoanDB,3,FALSE))</f>
        <v>EA</v>
      </c>
      <c r="E13" s="33">
        <f t="shared" ref="E13:E19" si="2">IF(ISBLANK(B13),"",VLOOKUP(B13,ConstructionLoanDB,MATCH(Lender,LenderList,0)+3,FALSE))</f>
        <v>50</v>
      </c>
      <c r="F13" s="42">
        <f>IF(ISBLANK(B13),"",C13*E13)</f>
        <v>50</v>
      </c>
    </row>
    <row r="14" spans="2:6">
      <c r="B14" s="41" t="s">
        <v>18</v>
      </c>
      <c r="C14" s="31">
        <f t="shared" si="0"/>
        <v>1</v>
      </c>
      <c r="D14" s="32" t="str">
        <f t="shared" si="1"/>
        <v>EA</v>
      </c>
      <c r="E14" s="33">
        <f t="shared" si="2"/>
        <v>1800</v>
      </c>
      <c r="F14" s="42">
        <f t="shared" ref="F14:F19" si="3">IF(ISBLANK(B14),"",C14*E14)</f>
        <v>1800</v>
      </c>
    </row>
    <row r="15" spans="2:6">
      <c r="B15" s="41" t="s">
        <v>19</v>
      </c>
      <c r="C15" s="31">
        <f t="shared" si="0"/>
        <v>1</v>
      </c>
      <c r="D15" s="32" t="str">
        <f t="shared" si="1"/>
        <v>EA</v>
      </c>
      <c r="E15" s="33">
        <f t="shared" si="2"/>
        <v>500</v>
      </c>
      <c r="F15" s="42">
        <f t="shared" si="3"/>
        <v>500</v>
      </c>
    </row>
    <row r="16" spans="2:6">
      <c r="B16" s="41" t="s">
        <v>21</v>
      </c>
      <c r="C16" s="31">
        <f t="shared" si="0"/>
        <v>1</v>
      </c>
      <c r="D16" s="32" t="str">
        <f t="shared" si="1"/>
        <v>EA</v>
      </c>
      <c r="E16" s="33">
        <f t="shared" si="2"/>
        <v>17.5</v>
      </c>
      <c r="F16" s="42">
        <f t="shared" si="3"/>
        <v>17.5</v>
      </c>
    </row>
    <row r="17" spans="2:6">
      <c r="B17" s="41" t="s">
        <v>22</v>
      </c>
      <c r="C17" s="31">
        <f t="shared" si="0"/>
        <v>1</v>
      </c>
      <c r="D17" s="32" t="str">
        <f t="shared" si="1"/>
        <v>EA</v>
      </c>
      <c r="E17" s="33">
        <f t="shared" si="2"/>
        <v>350</v>
      </c>
      <c r="F17" s="42">
        <f t="shared" si="3"/>
        <v>350</v>
      </c>
    </row>
    <row r="18" spans="2:6">
      <c r="B18" s="41"/>
      <c r="C18" s="31" t="str">
        <f t="shared" si="0"/>
        <v/>
      </c>
      <c r="D18" s="32" t="str">
        <f t="shared" si="1"/>
        <v/>
      </c>
      <c r="E18" s="33" t="str">
        <f t="shared" si="2"/>
        <v/>
      </c>
      <c r="F18" s="42" t="str">
        <f t="shared" si="3"/>
        <v/>
      </c>
    </row>
    <row r="19" spans="2:6" ht="15.75" thickBot="1">
      <c r="B19" s="43"/>
      <c r="C19" s="44" t="str">
        <f t="shared" si="0"/>
        <v/>
      </c>
      <c r="D19" s="45" t="str">
        <f t="shared" si="1"/>
        <v/>
      </c>
      <c r="E19" s="46" t="str">
        <f t="shared" si="2"/>
        <v/>
      </c>
      <c r="F19" s="47" t="str">
        <f t="shared" si="3"/>
        <v/>
      </c>
    </row>
    <row r="20" spans="2:6" ht="15.75" thickBot="1">
      <c r="E20" s="70" t="s">
        <v>24</v>
      </c>
      <c r="F20" s="71">
        <f>SUM(F11:F19)</f>
        <v>10277.5</v>
      </c>
    </row>
  </sheetData>
  <dataValidations count="2">
    <dataValidation type="list" allowBlank="1" showInputMessage="1" showErrorMessage="1" sqref="B13:B18">
      <formula1>ConstructionLoanList</formula1>
    </dataValidation>
    <dataValidation type="list" allowBlank="1" showInputMessage="1" showErrorMessage="1" sqref="F9">
      <formula1>LenderList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C13:F19 F12 E11:F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K7" sqref="K7"/>
    </sheetView>
  </sheetViews>
  <sheetFormatPr defaultRowHeight="15"/>
  <cols>
    <col min="1" max="1" width="2.5703125" customWidth="1"/>
    <col min="2" max="2" width="26.28515625" bestFit="1" customWidth="1"/>
    <col min="3" max="3" width="4.7109375" bestFit="1" customWidth="1"/>
    <col min="4" max="4" width="4.5703125" bestFit="1" customWidth="1"/>
    <col min="5" max="7" width="10.28515625" bestFit="1" customWidth="1"/>
  </cols>
  <sheetData>
    <row r="1" spans="2:7" ht="9.75" customHeight="1"/>
    <row r="2" spans="2:7" ht="16.5" thickBot="1">
      <c r="B2" s="17" t="s">
        <v>13</v>
      </c>
      <c r="C2" s="18"/>
      <c r="D2" s="19"/>
      <c r="E2" s="19"/>
      <c r="F2" s="19"/>
      <c r="G2" s="19"/>
    </row>
    <row r="3" spans="2:7" ht="15.75" thickBot="1">
      <c r="B3" s="48" t="s">
        <v>6</v>
      </c>
      <c r="C3" s="49" t="s">
        <v>7</v>
      </c>
      <c r="D3" s="50" t="s">
        <v>8</v>
      </c>
      <c r="E3" s="51" t="s">
        <v>26</v>
      </c>
      <c r="F3" s="52" t="s">
        <v>27</v>
      </c>
      <c r="G3" s="53" t="s">
        <v>28</v>
      </c>
    </row>
    <row r="4" spans="2:7">
      <c r="B4" s="57" t="s">
        <v>14</v>
      </c>
      <c r="C4" s="58">
        <v>1</v>
      </c>
      <c r="D4" s="59" t="s">
        <v>15</v>
      </c>
      <c r="E4" s="60">
        <v>350</v>
      </c>
      <c r="F4" s="60">
        <v>367.5</v>
      </c>
      <c r="G4" s="61">
        <v>385</v>
      </c>
    </row>
    <row r="5" spans="2:7">
      <c r="B5" s="62" t="s">
        <v>16</v>
      </c>
      <c r="C5" s="54">
        <v>1</v>
      </c>
      <c r="D5" s="55" t="s">
        <v>15</v>
      </c>
      <c r="E5" s="56">
        <v>200</v>
      </c>
      <c r="F5" s="56">
        <v>270</v>
      </c>
      <c r="G5" s="63">
        <v>350</v>
      </c>
    </row>
    <row r="6" spans="2:7">
      <c r="B6" s="62" t="s">
        <v>17</v>
      </c>
      <c r="C6" s="54">
        <v>1</v>
      </c>
      <c r="D6" s="55" t="s">
        <v>15</v>
      </c>
      <c r="E6" s="56">
        <v>50</v>
      </c>
      <c r="F6" s="56">
        <v>75</v>
      </c>
      <c r="G6" s="63">
        <v>100</v>
      </c>
    </row>
    <row r="7" spans="2:7">
      <c r="B7" s="62" t="s">
        <v>18</v>
      </c>
      <c r="C7" s="54">
        <v>1</v>
      </c>
      <c r="D7" s="55" t="s">
        <v>15</v>
      </c>
      <c r="E7" s="56">
        <v>1800</v>
      </c>
      <c r="F7" s="56">
        <v>1950</v>
      </c>
      <c r="G7" s="63">
        <v>1150</v>
      </c>
    </row>
    <row r="8" spans="2:7">
      <c r="B8" s="62" t="s">
        <v>19</v>
      </c>
      <c r="C8" s="54">
        <v>1</v>
      </c>
      <c r="D8" s="55" t="s">
        <v>15</v>
      </c>
      <c r="E8" s="56">
        <v>500</v>
      </c>
      <c r="F8" s="56">
        <v>600</v>
      </c>
      <c r="G8" s="63">
        <v>850</v>
      </c>
    </row>
    <row r="9" spans="2:7">
      <c r="B9" s="62" t="s">
        <v>21</v>
      </c>
      <c r="C9" s="54">
        <v>1</v>
      </c>
      <c r="D9" s="55" t="s">
        <v>15</v>
      </c>
      <c r="E9" s="56">
        <v>17.5</v>
      </c>
      <c r="F9" s="56">
        <v>20</v>
      </c>
      <c r="G9" s="63">
        <v>23</v>
      </c>
    </row>
    <row r="10" spans="2:7">
      <c r="B10" s="62" t="s">
        <v>22</v>
      </c>
      <c r="C10" s="54">
        <v>1</v>
      </c>
      <c r="D10" s="55" t="s">
        <v>15</v>
      </c>
      <c r="E10" s="56">
        <v>350</v>
      </c>
      <c r="F10" s="56">
        <v>375</v>
      </c>
      <c r="G10" s="63">
        <v>400</v>
      </c>
    </row>
    <row r="11" spans="2:7">
      <c r="B11" s="62" t="s">
        <v>23</v>
      </c>
      <c r="C11" s="54">
        <v>1</v>
      </c>
      <c r="D11" s="55" t="s">
        <v>15</v>
      </c>
      <c r="E11" s="56">
        <v>50</v>
      </c>
      <c r="F11" s="56">
        <v>60</v>
      </c>
      <c r="G11" s="63">
        <v>80</v>
      </c>
    </row>
    <row r="12" spans="2:7">
      <c r="B12" s="62"/>
      <c r="C12" s="54"/>
      <c r="D12" s="55"/>
      <c r="E12" s="56"/>
      <c r="F12" s="56"/>
      <c r="G12" s="63"/>
    </row>
    <row r="13" spans="2:7" ht="15.75" thickBot="1">
      <c r="B13" s="64"/>
      <c r="C13" s="65"/>
      <c r="D13" s="66"/>
      <c r="E13" s="67"/>
      <c r="F13" s="67"/>
      <c r="G13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1"/>
  <sheetViews>
    <sheetView topLeftCell="B1" workbookViewId="0">
      <selection activeCell="N22" sqref="N22"/>
    </sheetView>
  </sheetViews>
  <sheetFormatPr defaultRowHeight="15"/>
  <cols>
    <col min="3" max="3" width="12.5703125" bestFit="1" customWidth="1"/>
    <col min="4" max="4" width="10.140625" customWidth="1"/>
    <col min="5" max="5" width="11.42578125" bestFit="1" customWidth="1"/>
    <col min="7" max="7" width="9" customWidth="1"/>
    <col min="8" max="8" width="11.28515625" customWidth="1"/>
    <col min="9" max="9" width="12.5703125" customWidth="1"/>
  </cols>
  <sheetData>
    <row r="1" spans="2:9" ht="15.75" thickBot="1"/>
    <row r="2" spans="2:9" ht="32.25" thickBot="1">
      <c r="G2" s="87" t="s">
        <v>36</v>
      </c>
      <c r="H2" s="88" t="s">
        <v>37</v>
      </c>
      <c r="I2" s="89" t="s">
        <v>38</v>
      </c>
    </row>
    <row r="3" spans="2:9" ht="15.75">
      <c r="B3" s="73" t="s">
        <v>29</v>
      </c>
      <c r="C3" s="74">
        <v>0</v>
      </c>
      <c r="D3" s="74"/>
      <c r="E3" s="74">
        <v>0</v>
      </c>
      <c r="G3" s="84" t="s">
        <v>29</v>
      </c>
      <c r="H3" s="85">
        <v>0</v>
      </c>
      <c r="I3" s="86">
        <v>0</v>
      </c>
    </row>
    <row r="4" spans="2:9" ht="15.75">
      <c r="B4" s="73" t="s">
        <v>30</v>
      </c>
      <c r="C4" s="75">
        <v>15100</v>
      </c>
      <c r="D4" s="75">
        <f>C4*(1+$C$11)</f>
        <v>21140</v>
      </c>
      <c r="E4" s="75">
        <f>E3+D4</f>
        <v>21140</v>
      </c>
      <c r="G4" s="79" t="s">
        <v>30</v>
      </c>
      <c r="H4" s="78">
        <v>21140</v>
      </c>
      <c r="I4" s="80">
        <v>21140</v>
      </c>
    </row>
    <row r="5" spans="2:9" ht="15.75">
      <c r="B5" s="73" t="s">
        <v>31</v>
      </c>
      <c r="C5" s="75">
        <v>35000</v>
      </c>
      <c r="D5" s="75">
        <f t="shared" ref="D5:D9" si="0">C5*(1+$C$11)</f>
        <v>49000</v>
      </c>
      <c r="E5" s="75">
        <f t="shared" ref="E5:E9" si="1">E4+D5</f>
        <v>70140</v>
      </c>
      <c r="G5" s="79" t="s">
        <v>31</v>
      </c>
      <c r="H5" s="78">
        <v>49000</v>
      </c>
      <c r="I5" s="80">
        <v>70140</v>
      </c>
    </row>
    <row r="6" spans="2:9" ht="15.75">
      <c r="B6" s="73" t="s">
        <v>32</v>
      </c>
      <c r="C6" s="75">
        <v>49300</v>
      </c>
      <c r="D6" s="75">
        <f t="shared" si="0"/>
        <v>69020</v>
      </c>
      <c r="E6" s="75">
        <f t="shared" si="1"/>
        <v>139160</v>
      </c>
      <c r="G6" s="79" t="s">
        <v>32</v>
      </c>
      <c r="H6" s="78">
        <v>69020</v>
      </c>
      <c r="I6" s="80">
        <v>139160</v>
      </c>
    </row>
    <row r="7" spans="2:9" ht="15.75">
      <c r="B7" s="73" t="s">
        <v>33</v>
      </c>
      <c r="C7" s="75">
        <v>51500</v>
      </c>
      <c r="D7" s="75">
        <f t="shared" si="0"/>
        <v>72100</v>
      </c>
      <c r="E7" s="75">
        <f t="shared" si="1"/>
        <v>211260</v>
      </c>
      <c r="G7" s="79" t="s">
        <v>33</v>
      </c>
      <c r="H7" s="78">
        <v>72100</v>
      </c>
      <c r="I7" s="80">
        <v>211260</v>
      </c>
    </row>
    <row r="8" spans="2:9" ht="15.75">
      <c r="B8" s="73" t="s">
        <v>34</v>
      </c>
      <c r="C8" s="75">
        <v>32600</v>
      </c>
      <c r="D8" s="75">
        <f t="shared" si="0"/>
        <v>45640</v>
      </c>
      <c r="E8" s="75">
        <f t="shared" si="1"/>
        <v>256900</v>
      </c>
      <c r="G8" s="79" t="s">
        <v>34</v>
      </c>
      <c r="H8" s="78">
        <v>45640</v>
      </c>
      <c r="I8" s="80">
        <v>256900</v>
      </c>
    </row>
    <row r="9" spans="2:9" ht="16.5" thickBot="1">
      <c r="B9" s="73" t="s">
        <v>35</v>
      </c>
      <c r="C9" s="75">
        <v>16500</v>
      </c>
      <c r="D9" s="75">
        <f t="shared" si="0"/>
        <v>23100</v>
      </c>
      <c r="E9" s="75">
        <f t="shared" si="1"/>
        <v>280000</v>
      </c>
      <c r="G9" s="81" t="s">
        <v>35</v>
      </c>
      <c r="H9" s="82">
        <v>23100</v>
      </c>
      <c r="I9" s="83">
        <v>280000</v>
      </c>
    </row>
    <row r="11" spans="2:9">
      <c r="C11" s="72">
        <v>0.4</v>
      </c>
      <c r="D11" s="72"/>
    </row>
    <row r="15" spans="2:9">
      <c r="B15" s="76" t="s">
        <v>29</v>
      </c>
      <c r="C15" s="77">
        <v>0</v>
      </c>
    </row>
    <row r="16" spans="2:9">
      <c r="B16" s="76" t="s">
        <v>30</v>
      </c>
      <c r="C16" s="77">
        <v>21140</v>
      </c>
    </row>
    <row r="17" spans="2:3">
      <c r="B17" s="76" t="s">
        <v>31</v>
      </c>
      <c r="C17" s="77">
        <v>70140</v>
      </c>
    </row>
    <row r="18" spans="2:3">
      <c r="B18" s="76" t="s">
        <v>32</v>
      </c>
      <c r="C18" s="77">
        <v>139160</v>
      </c>
    </row>
    <row r="19" spans="2:3">
      <c r="B19" s="76" t="s">
        <v>33</v>
      </c>
      <c r="C19" s="77">
        <v>211260</v>
      </c>
    </row>
    <row r="20" spans="2:3">
      <c r="B20" s="76" t="s">
        <v>34</v>
      </c>
      <c r="C20" s="77">
        <v>256900</v>
      </c>
    </row>
    <row r="21" spans="2:3">
      <c r="B21" s="76" t="s">
        <v>35</v>
      </c>
      <c r="C21" s="77">
        <v>280000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R16" sqref="R16"/>
    </sheetView>
  </sheetViews>
  <sheetFormatPr defaultRowHeight="15"/>
  <cols>
    <col min="2" max="2" width="12.42578125" bestFit="1" customWidth="1"/>
  </cols>
  <sheetData>
    <row r="2" spans="2:3">
      <c r="B2" s="69" t="s">
        <v>42</v>
      </c>
    </row>
    <row r="3" spans="2:3">
      <c r="B3" t="s">
        <v>39</v>
      </c>
      <c r="C3" s="90">
        <v>0.82</v>
      </c>
    </row>
    <row r="4" spans="2:3">
      <c r="B4" t="s">
        <v>40</v>
      </c>
      <c r="C4" s="90">
        <v>0.08</v>
      </c>
    </row>
    <row r="5" spans="2:3">
      <c r="B5" t="s">
        <v>41</v>
      </c>
      <c r="C5" s="90">
        <v>0.1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52"/>
  <sheetViews>
    <sheetView showFormulas="1" workbookViewId="0">
      <selection activeCell="H25" sqref="H25"/>
    </sheetView>
  </sheetViews>
  <sheetFormatPr defaultRowHeight="12.75"/>
  <cols>
    <col min="1" max="1" width="1.42578125" style="91" customWidth="1"/>
    <col min="2" max="2" width="3.7109375" style="91" bestFit="1" customWidth="1"/>
    <col min="3" max="3" width="9.140625" style="91"/>
    <col min="4" max="4" width="1.85546875" style="91" customWidth="1"/>
    <col min="5" max="5" width="4" style="91" bestFit="1" customWidth="1"/>
    <col min="6" max="6" width="9.140625" style="91"/>
    <col min="7" max="7" width="2.7109375" style="91" customWidth="1"/>
    <col min="8" max="8" width="32.85546875" style="91" customWidth="1"/>
    <col min="9" max="256" width="9.140625" style="91"/>
    <col min="257" max="257" width="1.42578125" style="91" customWidth="1"/>
    <col min="258" max="258" width="3.7109375" style="91" bestFit="1" customWidth="1"/>
    <col min="259" max="259" width="9.140625" style="91"/>
    <col min="260" max="260" width="1.85546875" style="91" customWidth="1"/>
    <col min="261" max="261" width="4" style="91" bestFit="1" customWidth="1"/>
    <col min="262" max="262" width="9.140625" style="91"/>
    <col min="263" max="263" width="2.7109375" style="91" customWidth="1"/>
    <col min="264" max="264" width="32.85546875" style="91" customWidth="1"/>
    <col min="265" max="512" width="9.140625" style="91"/>
    <col min="513" max="513" width="1.42578125" style="91" customWidth="1"/>
    <col min="514" max="514" width="3.7109375" style="91" bestFit="1" customWidth="1"/>
    <col min="515" max="515" width="9.140625" style="91"/>
    <col min="516" max="516" width="1.85546875" style="91" customWidth="1"/>
    <col min="517" max="517" width="4" style="91" bestFit="1" customWidth="1"/>
    <col min="518" max="518" width="9.140625" style="91"/>
    <col min="519" max="519" width="2.7109375" style="91" customWidth="1"/>
    <col min="520" max="520" width="32.85546875" style="91" customWidth="1"/>
    <col min="521" max="768" width="9.140625" style="91"/>
    <col min="769" max="769" width="1.42578125" style="91" customWidth="1"/>
    <col min="770" max="770" width="3.7109375" style="91" bestFit="1" customWidth="1"/>
    <col min="771" max="771" width="9.140625" style="91"/>
    <col min="772" max="772" width="1.85546875" style="91" customWidth="1"/>
    <col min="773" max="773" width="4" style="91" bestFit="1" customWidth="1"/>
    <col min="774" max="774" width="9.140625" style="91"/>
    <col min="775" max="775" width="2.7109375" style="91" customWidth="1"/>
    <col min="776" max="776" width="32.85546875" style="91" customWidth="1"/>
    <col min="777" max="1024" width="9.140625" style="91"/>
    <col min="1025" max="1025" width="1.42578125" style="91" customWidth="1"/>
    <col min="1026" max="1026" width="3.7109375" style="91" bestFit="1" customWidth="1"/>
    <col min="1027" max="1027" width="9.140625" style="91"/>
    <col min="1028" max="1028" width="1.85546875" style="91" customWidth="1"/>
    <col min="1029" max="1029" width="4" style="91" bestFit="1" customWidth="1"/>
    <col min="1030" max="1030" width="9.140625" style="91"/>
    <col min="1031" max="1031" width="2.7109375" style="91" customWidth="1"/>
    <col min="1032" max="1032" width="32.85546875" style="91" customWidth="1"/>
    <col min="1033" max="1280" width="9.140625" style="91"/>
    <col min="1281" max="1281" width="1.42578125" style="91" customWidth="1"/>
    <col min="1282" max="1282" width="3.7109375" style="91" bestFit="1" customWidth="1"/>
    <col min="1283" max="1283" width="9.140625" style="91"/>
    <col min="1284" max="1284" width="1.85546875" style="91" customWidth="1"/>
    <col min="1285" max="1285" width="4" style="91" bestFit="1" customWidth="1"/>
    <col min="1286" max="1286" width="9.140625" style="91"/>
    <col min="1287" max="1287" width="2.7109375" style="91" customWidth="1"/>
    <col min="1288" max="1288" width="32.85546875" style="91" customWidth="1"/>
    <col min="1289" max="1536" width="9.140625" style="91"/>
    <col min="1537" max="1537" width="1.42578125" style="91" customWidth="1"/>
    <col min="1538" max="1538" width="3.7109375" style="91" bestFit="1" customWidth="1"/>
    <col min="1539" max="1539" width="9.140625" style="91"/>
    <col min="1540" max="1540" width="1.85546875" style="91" customWidth="1"/>
    <col min="1541" max="1541" width="4" style="91" bestFit="1" customWidth="1"/>
    <col min="1542" max="1542" width="9.140625" style="91"/>
    <col min="1543" max="1543" width="2.7109375" style="91" customWidth="1"/>
    <col min="1544" max="1544" width="32.85546875" style="91" customWidth="1"/>
    <col min="1545" max="1792" width="9.140625" style="91"/>
    <col min="1793" max="1793" width="1.42578125" style="91" customWidth="1"/>
    <col min="1794" max="1794" width="3.7109375" style="91" bestFit="1" customWidth="1"/>
    <col min="1795" max="1795" width="9.140625" style="91"/>
    <col min="1796" max="1796" width="1.85546875" style="91" customWidth="1"/>
    <col min="1797" max="1797" width="4" style="91" bestFit="1" customWidth="1"/>
    <col min="1798" max="1798" width="9.140625" style="91"/>
    <col min="1799" max="1799" width="2.7109375" style="91" customWidth="1"/>
    <col min="1800" max="1800" width="32.85546875" style="91" customWidth="1"/>
    <col min="1801" max="2048" width="9.140625" style="91"/>
    <col min="2049" max="2049" width="1.42578125" style="91" customWidth="1"/>
    <col min="2050" max="2050" width="3.7109375" style="91" bestFit="1" customWidth="1"/>
    <col min="2051" max="2051" width="9.140625" style="91"/>
    <col min="2052" max="2052" width="1.85546875" style="91" customWidth="1"/>
    <col min="2053" max="2053" width="4" style="91" bestFit="1" customWidth="1"/>
    <col min="2054" max="2054" width="9.140625" style="91"/>
    <col min="2055" max="2055" width="2.7109375" style="91" customWidth="1"/>
    <col min="2056" max="2056" width="32.85546875" style="91" customWidth="1"/>
    <col min="2057" max="2304" width="9.140625" style="91"/>
    <col min="2305" max="2305" width="1.42578125" style="91" customWidth="1"/>
    <col min="2306" max="2306" width="3.7109375" style="91" bestFit="1" customWidth="1"/>
    <col min="2307" max="2307" width="9.140625" style="91"/>
    <col min="2308" max="2308" width="1.85546875" style="91" customWidth="1"/>
    <col min="2309" max="2309" width="4" style="91" bestFit="1" customWidth="1"/>
    <col min="2310" max="2310" width="9.140625" style="91"/>
    <col min="2311" max="2311" width="2.7109375" style="91" customWidth="1"/>
    <col min="2312" max="2312" width="32.85546875" style="91" customWidth="1"/>
    <col min="2313" max="2560" width="9.140625" style="91"/>
    <col min="2561" max="2561" width="1.42578125" style="91" customWidth="1"/>
    <col min="2562" max="2562" width="3.7109375" style="91" bestFit="1" customWidth="1"/>
    <col min="2563" max="2563" width="9.140625" style="91"/>
    <col min="2564" max="2564" width="1.85546875" style="91" customWidth="1"/>
    <col min="2565" max="2565" width="4" style="91" bestFit="1" customWidth="1"/>
    <col min="2566" max="2566" width="9.140625" style="91"/>
    <col min="2567" max="2567" width="2.7109375" style="91" customWidth="1"/>
    <col min="2568" max="2568" width="32.85546875" style="91" customWidth="1"/>
    <col min="2569" max="2816" width="9.140625" style="91"/>
    <col min="2817" max="2817" width="1.42578125" style="91" customWidth="1"/>
    <col min="2818" max="2818" width="3.7109375" style="91" bestFit="1" customWidth="1"/>
    <col min="2819" max="2819" width="9.140625" style="91"/>
    <col min="2820" max="2820" width="1.85546875" style="91" customWidth="1"/>
    <col min="2821" max="2821" width="4" style="91" bestFit="1" customWidth="1"/>
    <col min="2822" max="2822" width="9.140625" style="91"/>
    <col min="2823" max="2823" width="2.7109375" style="91" customWidth="1"/>
    <col min="2824" max="2824" width="32.85546875" style="91" customWidth="1"/>
    <col min="2825" max="3072" width="9.140625" style="91"/>
    <col min="3073" max="3073" width="1.42578125" style="91" customWidth="1"/>
    <col min="3074" max="3074" width="3.7109375" style="91" bestFit="1" customWidth="1"/>
    <col min="3075" max="3075" width="9.140625" style="91"/>
    <col min="3076" max="3076" width="1.85546875" style="91" customWidth="1"/>
    <col min="3077" max="3077" width="4" style="91" bestFit="1" customWidth="1"/>
    <col min="3078" max="3078" width="9.140625" style="91"/>
    <col min="3079" max="3079" width="2.7109375" style="91" customWidth="1"/>
    <col min="3080" max="3080" width="32.85546875" style="91" customWidth="1"/>
    <col min="3081" max="3328" width="9.140625" style="91"/>
    <col min="3329" max="3329" width="1.42578125" style="91" customWidth="1"/>
    <col min="3330" max="3330" width="3.7109375" style="91" bestFit="1" customWidth="1"/>
    <col min="3331" max="3331" width="9.140625" style="91"/>
    <col min="3332" max="3332" width="1.85546875" style="91" customWidth="1"/>
    <col min="3333" max="3333" width="4" style="91" bestFit="1" customWidth="1"/>
    <col min="3334" max="3334" width="9.140625" style="91"/>
    <col min="3335" max="3335" width="2.7109375" style="91" customWidth="1"/>
    <col min="3336" max="3336" width="32.85546875" style="91" customWidth="1"/>
    <col min="3337" max="3584" width="9.140625" style="91"/>
    <col min="3585" max="3585" width="1.42578125" style="91" customWidth="1"/>
    <col min="3586" max="3586" width="3.7109375" style="91" bestFit="1" customWidth="1"/>
    <col min="3587" max="3587" width="9.140625" style="91"/>
    <col min="3588" max="3588" width="1.85546875" style="91" customWidth="1"/>
    <col min="3589" max="3589" width="4" style="91" bestFit="1" customWidth="1"/>
    <col min="3590" max="3590" width="9.140625" style="91"/>
    <col min="3591" max="3591" width="2.7109375" style="91" customWidth="1"/>
    <col min="3592" max="3592" width="32.85546875" style="91" customWidth="1"/>
    <col min="3593" max="3840" width="9.140625" style="91"/>
    <col min="3841" max="3841" width="1.42578125" style="91" customWidth="1"/>
    <col min="3842" max="3842" width="3.7109375" style="91" bestFit="1" customWidth="1"/>
    <col min="3843" max="3843" width="9.140625" style="91"/>
    <col min="3844" max="3844" width="1.85546875" style="91" customWidth="1"/>
    <col min="3845" max="3845" width="4" style="91" bestFit="1" customWidth="1"/>
    <col min="3846" max="3846" width="9.140625" style="91"/>
    <col min="3847" max="3847" width="2.7109375" style="91" customWidth="1"/>
    <col min="3848" max="3848" width="32.85546875" style="91" customWidth="1"/>
    <col min="3849" max="4096" width="9.140625" style="91"/>
    <col min="4097" max="4097" width="1.42578125" style="91" customWidth="1"/>
    <col min="4098" max="4098" width="3.7109375" style="91" bestFit="1" customWidth="1"/>
    <col min="4099" max="4099" width="9.140625" style="91"/>
    <col min="4100" max="4100" width="1.85546875" style="91" customWidth="1"/>
    <col min="4101" max="4101" width="4" style="91" bestFit="1" customWidth="1"/>
    <col min="4102" max="4102" width="9.140625" style="91"/>
    <col min="4103" max="4103" width="2.7109375" style="91" customWidth="1"/>
    <col min="4104" max="4104" width="32.85546875" style="91" customWidth="1"/>
    <col min="4105" max="4352" width="9.140625" style="91"/>
    <col min="4353" max="4353" width="1.42578125" style="91" customWidth="1"/>
    <col min="4354" max="4354" width="3.7109375" style="91" bestFit="1" customWidth="1"/>
    <col min="4355" max="4355" width="9.140625" style="91"/>
    <col min="4356" max="4356" width="1.85546875" style="91" customWidth="1"/>
    <col min="4357" max="4357" width="4" style="91" bestFit="1" customWidth="1"/>
    <col min="4358" max="4358" width="9.140625" style="91"/>
    <col min="4359" max="4359" width="2.7109375" style="91" customWidth="1"/>
    <col min="4360" max="4360" width="32.85546875" style="91" customWidth="1"/>
    <col min="4361" max="4608" width="9.140625" style="91"/>
    <col min="4609" max="4609" width="1.42578125" style="91" customWidth="1"/>
    <col min="4610" max="4610" width="3.7109375" style="91" bestFit="1" customWidth="1"/>
    <col min="4611" max="4611" width="9.140625" style="91"/>
    <col min="4612" max="4612" width="1.85546875" style="91" customWidth="1"/>
    <col min="4613" max="4613" width="4" style="91" bestFit="1" customWidth="1"/>
    <col min="4614" max="4614" width="9.140625" style="91"/>
    <col min="4615" max="4615" width="2.7109375" style="91" customWidth="1"/>
    <col min="4616" max="4616" width="32.85546875" style="91" customWidth="1"/>
    <col min="4617" max="4864" width="9.140625" style="91"/>
    <col min="4865" max="4865" width="1.42578125" style="91" customWidth="1"/>
    <col min="4866" max="4866" width="3.7109375" style="91" bestFit="1" customWidth="1"/>
    <col min="4867" max="4867" width="9.140625" style="91"/>
    <col min="4868" max="4868" width="1.85546875" style="91" customWidth="1"/>
    <col min="4869" max="4869" width="4" style="91" bestFit="1" customWidth="1"/>
    <col min="4870" max="4870" width="9.140625" style="91"/>
    <col min="4871" max="4871" width="2.7109375" style="91" customWidth="1"/>
    <col min="4872" max="4872" width="32.85546875" style="91" customWidth="1"/>
    <col min="4873" max="5120" width="9.140625" style="91"/>
    <col min="5121" max="5121" width="1.42578125" style="91" customWidth="1"/>
    <col min="5122" max="5122" width="3.7109375" style="91" bestFit="1" customWidth="1"/>
    <col min="5123" max="5123" width="9.140625" style="91"/>
    <col min="5124" max="5124" width="1.85546875" style="91" customWidth="1"/>
    <col min="5125" max="5125" width="4" style="91" bestFit="1" customWidth="1"/>
    <col min="5126" max="5126" width="9.140625" style="91"/>
    <col min="5127" max="5127" width="2.7109375" style="91" customWidth="1"/>
    <col min="5128" max="5128" width="32.85546875" style="91" customWidth="1"/>
    <col min="5129" max="5376" width="9.140625" style="91"/>
    <col min="5377" max="5377" width="1.42578125" style="91" customWidth="1"/>
    <col min="5378" max="5378" width="3.7109375" style="91" bestFit="1" customWidth="1"/>
    <col min="5379" max="5379" width="9.140625" style="91"/>
    <col min="5380" max="5380" width="1.85546875" style="91" customWidth="1"/>
    <col min="5381" max="5381" width="4" style="91" bestFit="1" customWidth="1"/>
    <col min="5382" max="5382" width="9.140625" style="91"/>
    <col min="5383" max="5383" width="2.7109375" style="91" customWidth="1"/>
    <col min="5384" max="5384" width="32.85546875" style="91" customWidth="1"/>
    <col min="5385" max="5632" width="9.140625" style="91"/>
    <col min="5633" max="5633" width="1.42578125" style="91" customWidth="1"/>
    <col min="5634" max="5634" width="3.7109375" style="91" bestFit="1" customWidth="1"/>
    <col min="5635" max="5635" width="9.140625" style="91"/>
    <col min="5636" max="5636" width="1.85546875" style="91" customWidth="1"/>
    <col min="5637" max="5637" width="4" style="91" bestFit="1" customWidth="1"/>
    <col min="5638" max="5638" width="9.140625" style="91"/>
    <col min="5639" max="5639" width="2.7109375" style="91" customWidth="1"/>
    <col min="5640" max="5640" width="32.85546875" style="91" customWidth="1"/>
    <col min="5641" max="5888" width="9.140625" style="91"/>
    <col min="5889" max="5889" width="1.42578125" style="91" customWidth="1"/>
    <col min="5890" max="5890" width="3.7109375" style="91" bestFit="1" customWidth="1"/>
    <col min="5891" max="5891" width="9.140625" style="91"/>
    <col min="5892" max="5892" width="1.85546875" style="91" customWidth="1"/>
    <col min="5893" max="5893" width="4" style="91" bestFit="1" customWidth="1"/>
    <col min="5894" max="5894" width="9.140625" style="91"/>
    <col min="5895" max="5895" width="2.7109375" style="91" customWidth="1"/>
    <col min="5896" max="5896" width="32.85546875" style="91" customWidth="1"/>
    <col min="5897" max="6144" width="9.140625" style="91"/>
    <col min="6145" max="6145" width="1.42578125" style="91" customWidth="1"/>
    <col min="6146" max="6146" width="3.7109375" style="91" bestFit="1" customWidth="1"/>
    <col min="6147" max="6147" width="9.140625" style="91"/>
    <col min="6148" max="6148" width="1.85546875" style="91" customWidth="1"/>
    <col min="6149" max="6149" width="4" style="91" bestFit="1" customWidth="1"/>
    <col min="6150" max="6150" width="9.140625" style="91"/>
    <col min="6151" max="6151" width="2.7109375" style="91" customWidth="1"/>
    <col min="6152" max="6152" width="32.85546875" style="91" customWidth="1"/>
    <col min="6153" max="6400" width="9.140625" style="91"/>
    <col min="6401" max="6401" width="1.42578125" style="91" customWidth="1"/>
    <col min="6402" max="6402" width="3.7109375" style="91" bestFit="1" customWidth="1"/>
    <col min="6403" max="6403" width="9.140625" style="91"/>
    <col min="6404" max="6404" width="1.85546875" style="91" customWidth="1"/>
    <col min="6405" max="6405" width="4" style="91" bestFit="1" customWidth="1"/>
    <col min="6406" max="6406" width="9.140625" style="91"/>
    <col min="6407" max="6407" width="2.7109375" style="91" customWidth="1"/>
    <col min="6408" max="6408" width="32.85546875" style="91" customWidth="1"/>
    <col min="6409" max="6656" width="9.140625" style="91"/>
    <col min="6657" max="6657" width="1.42578125" style="91" customWidth="1"/>
    <col min="6658" max="6658" width="3.7109375" style="91" bestFit="1" customWidth="1"/>
    <col min="6659" max="6659" width="9.140625" style="91"/>
    <col min="6660" max="6660" width="1.85546875" style="91" customWidth="1"/>
    <col min="6661" max="6661" width="4" style="91" bestFit="1" customWidth="1"/>
    <col min="6662" max="6662" width="9.140625" style="91"/>
    <col min="6663" max="6663" width="2.7109375" style="91" customWidth="1"/>
    <col min="6664" max="6664" width="32.85546875" style="91" customWidth="1"/>
    <col min="6665" max="6912" width="9.140625" style="91"/>
    <col min="6913" max="6913" width="1.42578125" style="91" customWidth="1"/>
    <col min="6914" max="6914" width="3.7109375" style="91" bestFit="1" customWidth="1"/>
    <col min="6915" max="6915" width="9.140625" style="91"/>
    <col min="6916" max="6916" width="1.85546875" style="91" customWidth="1"/>
    <col min="6917" max="6917" width="4" style="91" bestFit="1" customWidth="1"/>
    <col min="6918" max="6918" width="9.140625" style="91"/>
    <col min="6919" max="6919" width="2.7109375" style="91" customWidth="1"/>
    <col min="6920" max="6920" width="32.85546875" style="91" customWidth="1"/>
    <col min="6921" max="7168" width="9.140625" style="91"/>
    <col min="7169" max="7169" width="1.42578125" style="91" customWidth="1"/>
    <col min="7170" max="7170" width="3.7109375" style="91" bestFit="1" customWidth="1"/>
    <col min="7171" max="7171" width="9.140625" style="91"/>
    <col min="7172" max="7172" width="1.85546875" style="91" customWidth="1"/>
    <col min="7173" max="7173" width="4" style="91" bestFit="1" customWidth="1"/>
    <col min="7174" max="7174" width="9.140625" style="91"/>
    <col min="7175" max="7175" width="2.7109375" style="91" customWidth="1"/>
    <col min="7176" max="7176" width="32.85546875" style="91" customWidth="1"/>
    <col min="7177" max="7424" width="9.140625" style="91"/>
    <col min="7425" max="7425" width="1.42578125" style="91" customWidth="1"/>
    <col min="7426" max="7426" width="3.7109375" style="91" bestFit="1" customWidth="1"/>
    <col min="7427" max="7427" width="9.140625" style="91"/>
    <col min="7428" max="7428" width="1.85546875" style="91" customWidth="1"/>
    <col min="7429" max="7429" width="4" style="91" bestFit="1" customWidth="1"/>
    <col min="7430" max="7430" width="9.140625" style="91"/>
    <col min="7431" max="7431" width="2.7109375" style="91" customWidth="1"/>
    <col min="7432" max="7432" width="32.85546875" style="91" customWidth="1"/>
    <col min="7433" max="7680" width="9.140625" style="91"/>
    <col min="7681" max="7681" width="1.42578125" style="91" customWidth="1"/>
    <col min="7682" max="7682" width="3.7109375" style="91" bestFit="1" customWidth="1"/>
    <col min="7683" max="7683" width="9.140625" style="91"/>
    <col min="7684" max="7684" width="1.85546875" style="91" customWidth="1"/>
    <col min="7685" max="7685" width="4" style="91" bestFit="1" customWidth="1"/>
    <col min="7686" max="7686" width="9.140625" style="91"/>
    <col min="7687" max="7687" width="2.7109375" style="91" customWidth="1"/>
    <col min="7688" max="7688" width="32.85546875" style="91" customWidth="1"/>
    <col min="7689" max="7936" width="9.140625" style="91"/>
    <col min="7937" max="7937" width="1.42578125" style="91" customWidth="1"/>
    <col min="7938" max="7938" width="3.7109375" style="91" bestFit="1" customWidth="1"/>
    <col min="7939" max="7939" width="9.140625" style="91"/>
    <col min="7940" max="7940" width="1.85546875" style="91" customWidth="1"/>
    <col min="7941" max="7941" width="4" style="91" bestFit="1" customWidth="1"/>
    <col min="7942" max="7942" width="9.140625" style="91"/>
    <col min="7943" max="7943" width="2.7109375" style="91" customWidth="1"/>
    <col min="7944" max="7944" width="32.85546875" style="91" customWidth="1"/>
    <col min="7945" max="8192" width="9.140625" style="91"/>
    <col min="8193" max="8193" width="1.42578125" style="91" customWidth="1"/>
    <col min="8194" max="8194" width="3.7109375" style="91" bestFit="1" customWidth="1"/>
    <col min="8195" max="8195" width="9.140625" style="91"/>
    <col min="8196" max="8196" width="1.85546875" style="91" customWidth="1"/>
    <col min="8197" max="8197" width="4" style="91" bestFit="1" customWidth="1"/>
    <col min="8198" max="8198" width="9.140625" style="91"/>
    <col min="8199" max="8199" width="2.7109375" style="91" customWidth="1"/>
    <col min="8200" max="8200" width="32.85546875" style="91" customWidth="1"/>
    <col min="8201" max="8448" width="9.140625" style="91"/>
    <col min="8449" max="8449" width="1.42578125" style="91" customWidth="1"/>
    <col min="8450" max="8450" width="3.7109375" style="91" bestFit="1" customWidth="1"/>
    <col min="8451" max="8451" width="9.140625" style="91"/>
    <col min="8452" max="8452" width="1.85546875" style="91" customWidth="1"/>
    <col min="8453" max="8453" width="4" style="91" bestFit="1" customWidth="1"/>
    <col min="8454" max="8454" width="9.140625" style="91"/>
    <col min="8455" max="8455" width="2.7109375" style="91" customWidth="1"/>
    <col min="8456" max="8456" width="32.85546875" style="91" customWidth="1"/>
    <col min="8457" max="8704" width="9.140625" style="91"/>
    <col min="8705" max="8705" width="1.42578125" style="91" customWidth="1"/>
    <col min="8706" max="8706" width="3.7109375" style="91" bestFit="1" customWidth="1"/>
    <col min="8707" max="8707" width="9.140625" style="91"/>
    <col min="8708" max="8708" width="1.85546875" style="91" customWidth="1"/>
    <col min="8709" max="8709" width="4" style="91" bestFit="1" customWidth="1"/>
    <col min="8710" max="8710" width="9.140625" style="91"/>
    <col min="8711" max="8711" width="2.7109375" style="91" customWidth="1"/>
    <col min="8712" max="8712" width="32.85546875" style="91" customWidth="1"/>
    <col min="8713" max="8960" width="9.140625" style="91"/>
    <col min="8961" max="8961" width="1.42578125" style="91" customWidth="1"/>
    <col min="8962" max="8962" width="3.7109375" style="91" bestFit="1" customWidth="1"/>
    <col min="8963" max="8963" width="9.140625" style="91"/>
    <col min="8964" max="8964" width="1.85546875" style="91" customWidth="1"/>
    <col min="8965" max="8965" width="4" style="91" bestFit="1" customWidth="1"/>
    <col min="8966" max="8966" width="9.140625" style="91"/>
    <col min="8967" max="8967" width="2.7109375" style="91" customWidth="1"/>
    <col min="8968" max="8968" width="32.85546875" style="91" customWidth="1"/>
    <col min="8969" max="9216" width="9.140625" style="91"/>
    <col min="9217" max="9217" width="1.42578125" style="91" customWidth="1"/>
    <col min="9218" max="9218" width="3.7109375" style="91" bestFit="1" customWidth="1"/>
    <col min="9219" max="9219" width="9.140625" style="91"/>
    <col min="9220" max="9220" width="1.85546875" style="91" customWidth="1"/>
    <col min="9221" max="9221" width="4" style="91" bestFit="1" customWidth="1"/>
    <col min="9222" max="9222" width="9.140625" style="91"/>
    <col min="9223" max="9223" width="2.7109375" style="91" customWidth="1"/>
    <col min="9224" max="9224" width="32.85546875" style="91" customWidth="1"/>
    <col min="9225" max="9472" width="9.140625" style="91"/>
    <col min="9473" max="9473" width="1.42578125" style="91" customWidth="1"/>
    <col min="9474" max="9474" width="3.7109375" style="91" bestFit="1" customWidth="1"/>
    <col min="9475" max="9475" width="9.140625" style="91"/>
    <col min="9476" max="9476" width="1.85546875" style="91" customWidth="1"/>
    <col min="9477" max="9477" width="4" style="91" bestFit="1" customWidth="1"/>
    <col min="9478" max="9478" width="9.140625" style="91"/>
    <col min="9479" max="9479" width="2.7109375" style="91" customWidth="1"/>
    <col min="9480" max="9480" width="32.85546875" style="91" customWidth="1"/>
    <col min="9481" max="9728" width="9.140625" style="91"/>
    <col min="9729" max="9729" width="1.42578125" style="91" customWidth="1"/>
    <col min="9730" max="9730" width="3.7109375" style="91" bestFit="1" customWidth="1"/>
    <col min="9731" max="9731" width="9.140625" style="91"/>
    <col min="9732" max="9732" width="1.85546875" style="91" customWidth="1"/>
    <col min="9733" max="9733" width="4" style="91" bestFit="1" customWidth="1"/>
    <col min="9734" max="9734" width="9.140625" style="91"/>
    <col min="9735" max="9735" width="2.7109375" style="91" customWidth="1"/>
    <col min="9736" max="9736" width="32.85546875" style="91" customWidth="1"/>
    <col min="9737" max="9984" width="9.140625" style="91"/>
    <col min="9985" max="9985" width="1.42578125" style="91" customWidth="1"/>
    <col min="9986" max="9986" width="3.7109375" style="91" bestFit="1" customWidth="1"/>
    <col min="9987" max="9987" width="9.140625" style="91"/>
    <col min="9988" max="9988" width="1.85546875" style="91" customWidth="1"/>
    <col min="9989" max="9989" width="4" style="91" bestFit="1" customWidth="1"/>
    <col min="9990" max="9990" width="9.140625" style="91"/>
    <col min="9991" max="9991" width="2.7109375" style="91" customWidth="1"/>
    <col min="9992" max="9992" width="32.85546875" style="91" customWidth="1"/>
    <col min="9993" max="10240" width="9.140625" style="91"/>
    <col min="10241" max="10241" width="1.42578125" style="91" customWidth="1"/>
    <col min="10242" max="10242" width="3.7109375" style="91" bestFit="1" customWidth="1"/>
    <col min="10243" max="10243" width="9.140625" style="91"/>
    <col min="10244" max="10244" width="1.85546875" style="91" customWidth="1"/>
    <col min="10245" max="10245" width="4" style="91" bestFit="1" customWidth="1"/>
    <col min="10246" max="10246" width="9.140625" style="91"/>
    <col min="10247" max="10247" width="2.7109375" style="91" customWidth="1"/>
    <col min="10248" max="10248" width="32.85546875" style="91" customWidth="1"/>
    <col min="10249" max="10496" width="9.140625" style="91"/>
    <col min="10497" max="10497" width="1.42578125" style="91" customWidth="1"/>
    <col min="10498" max="10498" width="3.7109375" style="91" bestFit="1" customWidth="1"/>
    <col min="10499" max="10499" width="9.140625" style="91"/>
    <col min="10500" max="10500" width="1.85546875" style="91" customWidth="1"/>
    <col min="10501" max="10501" width="4" style="91" bestFit="1" customWidth="1"/>
    <col min="10502" max="10502" width="9.140625" style="91"/>
    <col min="10503" max="10503" width="2.7109375" style="91" customWidth="1"/>
    <col min="10504" max="10504" width="32.85546875" style="91" customWidth="1"/>
    <col min="10505" max="10752" width="9.140625" style="91"/>
    <col min="10753" max="10753" width="1.42578125" style="91" customWidth="1"/>
    <col min="10754" max="10754" width="3.7109375" style="91" bestFit="1" customWidth="1"/>
    <col min="10755" max="10755" width="9.140625" style="91"/>
    <col min="10756" max="10756" width="1.85546875" style="91" customWidth="1"/>
    <col min="10757" max="10757" width="4" style="91" bestFit="1" customWidth="1"/>
    <col min="10758" max="10758" width="9.140625" style="91"/>
    <col min="10759" max="10759" width="2.7109375" style="91" customWidth="1"/>
    <col min="10760" max="10760" width="32.85546875" style="91" customWidth="1"/>
    <col min="10761" max="11008" width="9.140625" style="91"/>
    <col min="11009" max="11009" width="1.42578125" style="91" customWidth="1"/>
    <col min="11010" max="11010" width="3.7109375" style="91" bestFit="1" customWidth="1"/>
    <col min="11011" max="11011" width="9.140625" style="91"/>
    <col min="11012" max="11012" width="1.85546875" style="91" customWidth="1"/>
    <col min="11013" max="11013" width="4" style="91" bestFit="1" customWidth="1"/>
    <col min="11014" max="11014" width="9.140625" style="91"/>
    <col min="11015" max="11015" width="2.7109375" style="91" customWidth="1"/>
    <col min="11016" max="11016" width="32.85546875" style="91" customWidth="1"/>
    <col min="11017" max="11264" width="9.140625" style="91"/>
    <col min="11265" max="11265" width="1.42578125" style="91" customWidth="1"/>
    <col min="11266" max="11266" width="3.7109375" style="91" bestFit="1" customWidth="1"/>
    <col min="11267" max="11267" width="9.140625" style="91"/>
    <col min="11268" max="11268" width="1.85546875" style="91" customWidth="1"/>
    <col min="11269" max="11269" width="4" style="91" bestFit="1" customWidth="1"/>
    <col min="11270" max="11270" width="9.140625" style="91"/>
    <col min="11271" max="11271" width="2.7109375" style="91" customWidth="1"/>
    <col min="11272" max="11272" width="32.85546875" style="91" customWidth="1"/>
    <col min="11273" max="11520" width="9.140625" style="91"/>
    <col min="11521" max="11521" width="1.42578125" style="91" customWidth="1"/>
    <col min="11522" max="11522" width="3.7109375" style="91" bestFit="1" customWidth="1"/>
    <col min="11523" max="11523" width="9.140625" style="91"/>
    <col min="11524" max="11524" width="1.85546875" style="91" customWidth="1"/>
    <col min="11525" max="11525" width="4" style="91" bestFit="1" customWidth="1"/>
    <col min="11526" max="11526" width="9.140625" style="91"/>
    <col min="11527" max="11527" width="2.7109375" style="91" customWidth="1"/>
    <col min="11528" max="11528" width="32.85546875" style="91" customWidth="1"/>
    <col min="11529" max="11776" width="9.140625" style="91"/>
    <col min="11777" max="11777" width="1.42578125" style="91" customWidth="1"/>
    <col min="11778" max="11778" width="3.7109375" style="91" bestFit="1" customWidth="1"/>
    <col min="11779" max="11779" width="9.140625" style="91"/>
    <col min="11780" max="11780" width="1.85546875" style="91" customWidth="1"/>
    <col min="11781" max="11781" width="4" style="91" bestFit="1" customWidth="1"/>
    <col min="11782" max="11782" width="9.140625" style="91"/>
    <col min="11783" max="11783" width="2.7109375" style="91" customWidth="1"/>
    <col min="11784" max="11784" width="32.85546875" style="91" customWidth="1"/>
    <col min="11785" max="12032" width="9.140625" style="91"/>
    <col min="12033" max="12033" width="1.42578125" style="91" customWidth="1"/>
    <col min="12034" max="12034" width="3.7109375" style="91" bestFit="1" customWidth="1"/>
    <col min="12035" max="12035" width="9.140625" style="91"/>
    <col min="12036" max="12036" width="1.85546875" style="91" customWidth="1"/>
    <col min="12037" max="12037" width="4" style="91" bestFit="1" customWidth="1"/>
    <col min="12038" max="12038" width="9.140625" style="91"/>
    <col min="12039" max="12039" width="2.7109375" style="91" customWidth="1"/>
    <col min="12040" max="12040" width="32.85546875" style="91" customWidth="1"/>
    <col min="12041" max="12288" width="9.140625" style="91"/>
    <col min="12289" max="12289" width="1.42578125" style="91" customWidth="1"/>
    <col min="12290" max="12290" width="3.7109375" style="91" bestFit="1" customWidth="1"/>
    <col min="12291" max="12291" width="9.140625" style="91"/>
    <col min="12292" max="12292" width="1.85546875" style="91" customWidth="1"/>
    <col min="12293" max="12293" width="4" style="91" bestFit="1" customWidth="1"/>
    <col min="12294" max="12294" width="9.140625" style="91"/>
    <col min="12295" max="12295" width="2.7109375" style="91" customWidth="1"/>
    <col min="12296" max="12296" width="32.85546875" style="91" customWidth="1"/>
    <col min="12297" max="12544" width="9.140625" style="91"/>
    <col min="12545" max="12545" width="1.42578125" style="91" customWidth="1"/>
    <col min="12546" max="12546" width="3.7109375" style="91" bestFit="1" customWidth="1"/>
    <col min="12547" max="12547" width="9.140625" style="91"/>
    <col min="12548" max="12548" width="1.85546875" style="91" customWidth="1"/>
    <col min="12549" max="12549" width="4" style="91" bestFit="1" customWidth="1"/>
    <col min="12550" max="12550" width="9.140625" style="91"/>
    <col min="12551" max="12551" width="2.7109375" style="91" customWidth="1"/>
    <col min="12552" max="12552" width="32.85546875" style="91" customWidth="1"/>
    <col min="12553" max="12800" width="9.140625" style="91"/>
    <col min="12801" max="12801" width="1.42578125" style="91" customWidth="1"/>
    <col min="12802" max="12802" width="3.7109375" style="91" bestFit="1" customWidth="1"/>
    <col min="12803" max="12803" width="9.140625" style="91"/>
    <col min="12804" max="12804" width="1.85546875" style="91" customWidth="1"/>
    <col min="12805" max="12805" width="4" style="91" bestFit="1" customWidth="1"/>
    <col min="12806" max="12806" width="9.140625" style="91"/>
    <col min="12807" max="12807" width="2.7109375" style="91" customWidth="1"/>
    <col min="12808" max="12808" width="32.85546875" style="91" customWidth="1"/>
    <col min="12809" max="13056" width="9.140625" style="91"/>
    <col min="13057" max="13057" width="1.42578125" style="91" customWidth="1"/>
    <col min="13058" max="13058" width="3.7109375" style="91" bestFit="1" customWidth="1"/>
    <col min="13059" max="13059" width="9.140625" style="91"/>
    <col min="13060" max="13060" width="1.85546875" style="91" customWidth="1"/>
    <col min="13061" max="13061" width="4" style="91" bestFit="1" customWidth="1"/>
    <col min="13062" max="13062" width="9.140625" style="91"/>
    <col min="13063" max="13063" width="2.7109375" style="91" customWidth="1"/>
    <col min="13064" max="13064" width="32.85546875" style="91" customWidth="1"/>
    <col min="13065" max="13312" width="9.140625" style="91"/>
    <col min="13313" max="13313" width="1.42578125" style="91" customWidth="1"/>
    <col min="13314" max="13314" width="3.7109375" style="91" bestFit="1" customWidth="1"/>
    <col min="13315" max="13315" width="9.140625" style="91"/>
    <col min="13316" max="13316" width="1.85546875" style="91" customWidth="1"/>
    <col min="13317" max="13317" width="4" style="91" bestFit="1" customWidth="1"/>
    <col min="13318" max="13318" width="9.140625" style="91"/>
    <col min="13319" max="13319" width="2.7109375" style="91" customWidth="1"/>
    <col min="13320" max="13320" width="32.85546875" style="91" customWidth="1"/>
    <col min="13321" max="13568" width="9.140625" style="91"/>
    <col min="13569" max="13569" width="1.42578125" style="91" customWidth="1"/>
    <col min="13570" max="13570" width="3.7109375" style="91" bestFit="1" customWidth="1"/>
    <col min="13571" max="13571" width="9.140625" style="91"/>
    <col min="13572" max="13572" width="1.85546875" style="91" customWidth="1"/>
    <col min="13573" max="13573" width="4" style="91" bestFit="1" customWidth="1"/>
    <col min="13574" max="13574" width="9.140625" style="91"/>
    <col min="13575" max="13575" width="2.7109375" style="91" customWidth="1"/>
    <col min="13576" max="13576" width="32.85546875" style="91" customWidth="1"/>
    <col min="13577" max="13824" width="9.140625" style="91"/>
    <col min="13825" max="13825" width="1.42578125" style="91" customWidth="1"/>
    <col min="13826" max="13826" width="3.7109375" style="91" bestFit="1" customWidth="1"/>
    <col min="13827" max="13827" width="9.140625" style="91"/>
    <col min="13828" max="13828" width="1.85546875" style="91" customWidth="1"/>
    <col min="13829" max="13829" width="4" style="91" bestFit="1" customWidth="1"/>
    <col min="13830" max="13830" width="9.140625" style="91"/>
    <col min="13831" max="13831" width="2.7109375" style="91" customWidth="1"/>
    <col min="13832" max="13832" width="32.85546875" style="91" customWidth="1"/>
    <col min="13833" max="14080" width="9.140625" style="91"/>
    <col min="14081" max="14081" width="1.42578125" style="91" customWidth="1"/>
    <col min="14082" max="14082" width="3.7109375" style="91" bestFit="1" customWidth="1"/>
    <col min="14083" max="14083" width="9.140625" style="91"/>
    <col min="14084" max="14084" width="1.85546875" style="91" customWidth="1"/>
    <col min="14085" max="14085" width="4" style="91" bestFit="1" customWidth="1"/>
    <col min="14086" max="14086" width="9.140625" style="91"/>
    <col min="14087" max="14087" width="2.7109375" style="91" customWidth="1"/>
    <col min="14088" max="14088" width="32.85546875" style="91" customWidth="1"/>
    <col min="14089" max="14336" width="9.140625" style="91"/>
    <col min="14337" max="14337" width="1.42578125" style="91" customWidth="1"/>
    <col min="14338" max="14338" width="3.7109375" style="91" bestFit="1" customWidth="1"/>
    <col min="14339" max="14339" width="9.140625" style="91"/>
    <col min="14340" max="14340" width="1.85546875" style="91" customWidth="1"/>
    <col min="14341" max="14341" width="4" style="91" bestFit="1" customWidth="1"/>
    <col min="14342" max="14342" width="9.140625" style="91"/>
    <col min="14343" max="14343" width="2.7109375" style="91" customWidth="1"/>
    <col min="14344" max="14344" width="32.85546875" style="91" customWidth="1"/>
    <col min="14345" max="14592" width="9.140625" style="91"/>
    <col min="14593" max="14593" width="1.42578125" style="91" customWidth="1"/>
    <col min="14594" max="14594" width="3.7109375" style="91" bestFit="1" customWidth="1"/>
    <col min="14595" max="14595" width="9.140625" style="91"/>
    <col min="14596" max="14596" width="1.85546875" style="91" customWidth="1"/>
    <col min="14597" max="14597" width="4" style="91" bestFit="1" customWidth="1"/>
    <col min="14598" max="14598" width="9.140625" style="91"/>
    <col min="14599" max="14599" width="2.7109375" style="91" customWidth="1"/>
    <col min="14600" max="14600" width="32.85546875" style="91" customWidth="1"/>
    <col min="14601" max="14848" width="9.140625" style="91"/>
    <col min="14849" max="14849" width="1.42578125" style="91" customWidth="1"/>
    <col min="14850" max="14850" width="3.7109375" style="91" bestFit="1" customWidth="1"/>
    <col min="14851" max="14851" width="9.140625" style="91"/>
    <col min="14852" max="14852" width="1.85546875" style="91" customWidth="1"/>
    <col min="14853" max="14853" width="4" style="91" bestFit="1" customWidth="1"/>
    <col min="14854" max="14854" width="9.140625" style="91"/>
    <col min="14855" max="14855" width="2.7109375" style="91" customWidth="1"/>
    <col min="14856" max="14856" width="32.85546875" style="91" customWidth="1"/>
    <col min="14857" max="15104" width="9.140625" style="91"/>
    <col min="15105" max="15105" width="1.42578125" style="91" customWidth="1"/>
    <col min="15106" max="15106" width="3.7109375" style="91" bestFit="1" customWidth="1"/>
    <col min="15107" max="15107" width="9.140625" style="91"/>
    <col min="15108" max="15108" width="1.85546875" style="91" customWidth="1"/>
    <col min="15109" max="15109" width="4" style="91" bestFit="1" customWidth="1"/>
    <col min="15110" max="15110" width="9.140625" style="91"/>
    <col min="15111" max="15111" width="2.7109375" style="91" customWidth="1"/>
    <col min="15112" max="15112" width="32.85546875" style="91" customWidth="1"/>
    <col min="15113" max="15360" width="9.140625" style="91"/>
    <col min="15361" max="15361" width="1.42578125" style="91" customWidth="1"/>
    <col min="15362" max="15362" width="3.7109375" style="91" bestFit="1" customWidth="1"/>
    <col min="15363" max="15363" width="9.140625" style="91"/>
    <col min="15364" max="15364" width="1.85546875" style="91" customWidth="1"/>
    <col min="15365" max="15365" width="4" style="91" bestFit="1" customWidth="1"/>
    <col min="15366" max="15366" width="9.140625" style="91"/>
    <col min="15367" max="15367" width="2.7109375" style="91" customWidth="1"/>
    <col min="15368" max="15368" width="32.85546875" style="91" customWidth="1"/>
    <col min="15369" max="15616" width="9.140625" style="91"/>
    <col min="15617" max="15617" width="1.42578125" style="91" customWidth="1"/>
    <col min="15618" max="15618" width="3.7109375" style="91" bestFit="1" customWidth="1"/>
    <col min="15619" max="15619" width="9.140625" style="91"/>
    <col min="15620" max="15620" width="1.85546875" style="91" customWidth="1"/>
    <col min="15621" max="15621" width="4" style="91" bestFit="1" customWidth="1"/>
    <col min="15622" max="15622" width="9.140625" style="91"/>
    <col min="15623" max="15623" width="2.7109375" style="91" customWidth="1"/>
    <col min="15624" max="15624" width="32.85546875" style="91" customWidth="1"/>
    <col min="15625" max="15872" width="9.140625" style="91"/>
    <col min="15873" max="15873" width="1.42578125" style="91" customWidth="1"/>
    <col min="15874" max="15874" width="3.7109375" style="91" bestFit="1" customWidth="1"/>
    <col min="15875" max="15875" width="9.140625" style="91"/>
    <col min="15876" max="15876" width="1.85546875" style="91" customWidth="1"/>
    <col min="15877" max="15877" width="4" style="91" bestFit="1" customWidth="1"/>
    <col min="15878" max="15878" width="9.140625" style="91"/>
    <col min="15879" max="15879" width="2.7109375" style="91" customWidth="1"/>
    <col min="15880" max="15880" width="32.85546875" style="91" customWidth="1"/>
    <col min="15881" max="16128" width="9.140625" style="91"/>
    <col min="16129" max="16129" width="1.42578125" style="91" customWidth="1"/>
    <col min="16130" max="16130" width="3.7109375" style="91" bestFit="1" customWidth="1"/>
    <col min="16131" max="16131" width="9.140625" style="91"/>
    <col min="16132" max="16132" width="1.85546875" style="91" customWidth="1"/>
    <col min="16133" max="16133" width="4" style="91" bestFit="1" customWidth="1"/>
    <col min="16134" max="16134" width="9.140625" style="91"/>
    <col min="16135" max="16135" width="2.7109375" style="91" customWidth="1"/>
    <col min="16136" max="16136" width="32.85546875" style="91" customWidth="1"/>
    <col min="16137" max="16384" width="9.140625" style="91"/>
  </cols>
  <sheetData>
    <row r="1" spans="2:8" ht="9" customHeight="1"/>
    <row r="2" spans="2:8" s="92" customFormat="1">
      <c r="B2" s="92" t="s">
        <v>43</v>
      </c>
      <c r="C2" s="92" t="s">
        <v>44</v>
      </c>
      <c r="E2" s="92" t="s">
        <v>44</v>
      </c>
      <c r="F2" s="92" t="s">
        <v>45</v>
      </c>
    </row>
    <row r="3" spans="2:8" ht="15">
      <c r="B3" s="91">
        <v>1</v>
      </c>
      <c r="C3" s="91">
        <f t="shared" ref="C3:C52" si="0">1/(1-(B3/100))</f>
        <v>1.0101010101010102</v>
      </c>
      <c r="E3" s="91">
        <v>1.01</v>
      </c>
      <c r="F3" s="91">
        <f>-100*((1/E3)-1)</f>
        <v>0.99009900990099098</v>
      </c>
      <c r="H3" s="92" t="s">
        <v>46</v>
      </c>
    </row>
    <row r="4" spans="2:8">
      <c r="B4" s="91">
        <v>2</v>
      </c>
      <c r="C4" s="91">
        <f t="shared" si="0"/>
        <v>1.0204081632653061</v>
      </c>
      <c r="E4" s="91">
        <v>1.02</v>
      </c>
      <c r="F4" s="91">
        <f t="shared" ref="F4:F52" si="1">-100*((1/E4)-1)</f>
        <v>1.9607843137254943</v>
      </c>
      <c r="H4" s="91" t="s">
        <v>47</v>
      </c>
    </row>
    <row r="5" spans="2:8">
      <c r="B5" s="91">
        <v>3</v>
      </c>
      <c r="C5" s="91">
        <f t="shared" si="0"/>
        <v>1.0309278350515465</v>
      </c>
      <c r="E5" s="91">
        <v>1.03</v>
      </c>
      <c r="F5" s="91">
        <f t="shared" si="1"/>
        <v>2.9126213592232997</v>
      </c>
    </row>
    <row r="6" spans="2:8" ht="15">
      <c r="B6" s="91">
        <v>4</v>
      </c>
      <c r="C6" s="91">
        <f t="shared" si="0"/>
        <v>1.0416666666666667</v>
      </c>
      <c r="E6" s="91">
        <v>1.04</v>
      </c>
      <c r="F6" s="91">
        <f t="shared" si="1"/>
        <v>3.8461538461538547</v>
      </c>
      <c r="H6" s="92" t="s">
        <v>46</v>
      </c>
    </row>
    <row r="7" spans="2:8">
      <c r="B7" s="91">
        <v>5</v>
      </c>
      <c r="C7" s="91">
        <f t="shared" si="0"/>
        <v>1.0526315789473684</v>
      </c>
      <c r="E7" s="91">
        <v>1.05</v>
      </c>
      <c r="F7" s="91">
        <f t="shared" si="1"/>
        <v>4.7619047619047672</v>
      </c>
      <c r="H7" s="91" t="s">
        <v>48</v>
      </c>
    </row>
    <row r="8" spans="2:8">
      <c r="B8" s="91">
        <v>6</v>
      </c>
      <c r="C8" s="91">
        <f t="shared" si="0"/>
        <v>1.0638297872340425</v>
      </c>
      <c r="E8" s="91">
        <v>1.06</v>
      </c>
      <c r="F8" s="91">
        <f t="shared" si="1"/>
        <v>5.6603773584905763</v>
      </c>
    </row>
    <row r="9" spans="2:8">
      <c r="B9" s="91">
        <v>7</v>
      </c>
      <c r="C9" s="91">
        <f t="shared" si="0"/>
        <v>1.0752688172043012</v>
      </c>
      <c r="E9" s="91">
        <v>1.07</v>
      </c>
      <c r="F9" s="91">
        <f t="shared" si="1"/>
        <v>6.5420560747663554</v>
      </c>
    </row>
    <row r="10" spans="2:8">
      <c r="B10" s="91">
        <v>8</v>
      </c>
      <c r="C10" s="91">
        <f t="shared" si="0"/>
        <v>1.0869565217391304</v>
      </c>
      <c r="E10" s="91">
        <v>1.08</v>
      </c>
      <c r="F10" s="91">
        <f t="shared" si="1"/>
        <v>7.4074074074074181</v>
      </c>
    </row>
    <row r="11" spans="2:8">
      <c r="B11" s="91">
        <v>9</v>
      </c>
      <c r="C11" s="91">
        <f t="shared" si="0"/>
        <v>1.0989010989010988</v>
      </c>
      <c r="E11" s="91">
        <v>1.0900000000000001</v>
      </c>
      <c r="F11" s="91">
        <f t="shared" si="1"/>
        <v>8.2568807339449606</v>
      </c>
    </row>
    <row r="12" spans="2:8">
      <c r="B12" s="91">
        <v>10</v>
      </c>
      <c r="C12" s="91">
        <f t="shared" si="0"/>
        <v>1.1111111111111112</v>
      </c>
      <c r="E12" s="91">
        <v>1.1000000000000001</v>
      </c>
      <c r="F12" s="91">
        <f t="shared" si="1"/>
        <v>9.0909090909090935</v>
      </c>
    </row>
    <row r="13" spans="2:8">
      <c r="B13" s="91">
        <v>11</v>
      </c>
      <c r="C13" s="91">
        <f t="shared" si="0"/>
        <v>1.1235955056179776</v>
      </c>
      <c r="E13" s="91">
        <v>1.1100000000000001</v>
      </c>
      <c r="F13" s="91">
        <f t="shared" si="1"/>
        <v>9.9099099099099206</v>
      </c>
    </row>
    <row r="14" spans="2:8">
      <c r="B14" s="91">
        <v>12</v>
      </c>
      <c r="C14" s="91">
        <f t="shared" si="0"/>
        <v>1.1363636363636365</v>
      </c>
      <c r="E14" s="91">
        <v>1.1200000000000001</v>
      </c>
      <c r="F14" s="91">
        <f t="shared" si="1"/>
        <v>10.714285714285721</v>
      </c>
    </row>
    <row r="15" spans="2:8">
      <c r="B15" s="91">
        <v>13</v>
      </c>
      <c r="C15" s="91">
        <f t="shared" si="0"/>
        <v>1.1494252873563218</v>
      </c>
      <c r="E15" s="91">
        <v>1.1299999999999999</v>
      </c>
      <c r="F15" s="91">
        <f t="shared" si="1"/>
        <v>11.504424778761058</v>
      </c>
    </row>
    <row r="16" spans="2:8">
      <c r="B16" s="91">
        <v>14</v>
      </c>
      <c r="C16" s="91">
        <f t="shared" si="0"/>
        <v>1.1627906976744187</v>
      </c>
      <c r="E16" s="91">
        <v>1.1399999999999999</v>
      </c>
      <c r="F16" s="91">
        <f t="shared" si="1"/>
        <v>12.280701754385959</v>
      </c>
    </row>
    <row r="17" spans="2:6">
      <c r="B17" s="91">
        <v>15</v>
      </c>
      <c r="C17" s="91">
        <f t="shared" si="0"/>
        <v>1.1764705882352942</v>
      </c>
      <c r="E17" s="91">
        <v>1.1499999999999999</v>
      </c>
      <c r="F17" s="91">
        <f t="shared" si="1"/>
        <v>13.043478260869556</v>
      </c>
    </row>
    <row r="18" spans="2:6">
      <c r="B18" s="91">
        <v>16</v>
      </c>
      <c r="C18" s="91">
        <f t="shared" si="0"/>
        <v>1.1904761904761905</v>
      </c>
      <c r="E18" s="91">
        <v>1.1599999999999999</v>
      </c>
      <c r="F18" s="91">
        <f t="shared" si="1"/>
        <v>13.793103448275856</v>
      </c>
    </row>
    <row r="19" spans="2:6">
      <c r="B19" s="91">
        <v>17</v>
      </c>
      <c r="C19" s="91">
        <f t="shared" si="0"/>
        <v>1.2048192771084338</v>
      </c>
      <c r="E19" s="91">
        <v>1.17</v>
      </c>
      <c r="F19" s="91">
        <f t="shared" si="1"/>
        <v>14.529914529914523</v>
      </c>
    </row>
    <row r="20" spans="2:6">
      <c r="B20" s="91">
        <v>18</v>
      </c>
      <c r="C20" s="91">
        <f t="shared" si="0"/>
        <v>1.2195121951219512</v>
      </c>
      <c r="E20" s="91">
        <v>1.18</v>
      </c>
      <c r="F20" s="91">
        <f t="shared" si="1"/>
        <v>15.254237288135586</v>
      </c>
    </row>
    <row r="21" spans="2:6">
      <c r="B21" s="91">
        <v>19</v>
      </c>
      <c r="C21" s="91">
        <f t="shared" si="0"/>
        <v>1.2345679012345678</v>
      </c>
      <c r="E21" s="91">
        <v>1.19</v>
      </c>
      <c r="F21" s="91">
        <f t="shared" si="1"/>
        <v>15.966386554621847</v>
      </c>
    </row>
    <row r="22" spans="2:6">
      <c r="B22" s="91">
        <v>20</v>
      </c>
      <c r="C22" s="91">
        <f t="shared" si="0"/>
        <v>1.25</v>
      </c>
      <c r="E22" s="91">
        <v>1.2</v>
      </c>
      <c r="F22" s="91">
        <f t="shared" si="1"/>
        <v>16.666666666666664</v>
      </c>
    </row>
    <row r="23" spans="2:6">
      <c r="B23" s="91">
        <v>21</v>
      </c>
      <c r="C23" s="91">
        <f t="shared" si="0"/>
        <v>1.2658227848101264</v>
      </c>
      <c r="E23" s="91">
        <v>1.21</v>
      </c>
      <c r="F23" s="91">
        <f t="shared" si="1"/>
        <v>17.355371900826444</v>
      </c>
    </row>
    <row r="24" spans="2:6">
      <c r="B24" s="91">
        <v>22</v>
      </c>
      <c r="C24" s="91">
        <f t="shared" si="0"/>
        <v>1.2820512820512819</v>
      </c>
      <c r="E24" s="91">
        <v>1.22</v>
      </c>
      <c r="F24" s="91">
        <f t="shared" si="1"/>
        <v>18.032786885245898</v>
      </c>
    </row>
    <row r="25" spans="2:6">
      <c r="B25" s="91">
        <v>23</v>
      </c>
      <c r="C25" s="91">
        <f t="shared" si="0"/>
        <v>1.2987012987012987</v>
      </c>
      <c r="E25" s="91">
        <v>1.23</v>
      </c>
      <c r="F25" s="91">
        <f t="shared" si="1"/>
        <v>18.699186991869922</v>
      </c>
    </row>
    <row r="26" spans="2:6">
      <c r="B26" s="91">
        <v>24</v>
      </c>
      <c r="C26" s="91">
        <f t="shared" si="0"/>
        <v>1.3157894736842106</v>
      </c>
      <c r="E26" s="91">
        <v>1.24</v>
      </c>
      <c r="F26" s="91">
        <f t="shared" si="1"/>
        <v>19.354838709677413</v>
      </c>
    </row>
    <row r="27" spans="2:6">
      <c r="B27" s="91">
        <v>25</v>
      </c>
      <c r="C27" s="91">
        <f t="shared" si="0"/>
        <v>1.3333333333333333</v>
      </c>
      <c r="E27" s="91">
        <v>1.25</v>
      </c>
      <c r="F27" s="91">
        <f t="shared" si="1"/>
        <v>19.999999999999996</v>
      </c>
    </row>
    <row r="28" spans="2:6">
      <c r="B28" s="91">
        <v>26</v>
      </c>
      <c r="C28" s="91">
        <f t="shared" si="0"/>
        <v>1.3513513513513513</v>
      </c>
      <c r="E28" s="91">
        <v>1.26</v>
      </c>
      <c r="F28" s="91">
        <f t="shared" si="1"/>
        <v>20.63492063492064</v>
      </c>
    </row>
    <row r="29" spans="2:6">
      <c r="B29" s="91">
        <v>27</v>
      </c>
      <c r="C29" s="91">
        <f t="shared" si="0"/>
        <v>1.3698630136986301</v>
      </c>
      <c r="E29" s="91">
        <v>1.27</v>
      </c>
      <c r="F29" s="91">
        <f t="shared" si="1"/>
        <v>21.259842519685044</v>
      </c>
    </row>
    <row r="30" spans="2:6">
      <c r="B30" s="91">
        <v>28</v>
      </c>
      <c r="C30" s="91">
        <f t="shared" si="0"/>
        <v>1.3888888888888888</v>
      </c>
      <c r="E30" s="91">
        <v>1.28</v>
      </c>
      <c r="F30" s="91">
        <f t="shared" si="1"/>
        <v>21.875</v>
      </c>
    </row>
    <row r="31" spans="2:6">
      <c r="B31" s="91">
        <v>29</v>
      </c>
      <c r="C31" s="91">
        <f t="shared" si="0"/>
        <v>1.4084507042253522</v>
      </c>
      <c r="E31" s="91">
        <v>1.29</v>
      </c>
      <c r="F31" s="91">
        <f t="shared" si="1"/>
        <v>22.480620155038768</v>
      </c>
    </row>
    <row r="32" spans="2:6">
      <c r="B32" s="91">
        <v>30</v>
      </c>
      <c r="C32" s="91">
        <f t="shared" si="0"/>
        <v>1.4285714285714286</v>
      </c>
      <c r="E32" s="91">
        <v>1.3</v>
      </c>
      <c r="F32" s="91">
        <f t="shared" si="1"/>
        <v>23.076923076923084</v>
      </c>
    </row>
    <row r="33" spans="2:6">
      <c r="B33" s="91">
        <v>31</v>
      </c>
      <c r="C33" s="91">
        <f t="shared" si="0"/>
        <v>1.4492753623188408</v>
      </c>
      <c r="E33" s="91">
        <v>1.31</v>
      </c>
      <c r="F33" s="91">
        <f t="shared" si="1"/>
        <v>23.664122137404586</v>
      </c>
    </row>
    <row r="34" spans="2:6">
      <c r="B34" s="91">
        <v>32</v>
      </c>
      <c r="C34" s="91">
        <f t="shared" si="0"/>
        <v>1.4705882352941178</v>
      </c>
      <c r="E34" s="91">
        <v>1.32</v>
      </c>
      <c r="F34" s="91">
        <f t="shared" si="1"/>
        <v>24.242424242424242</v>
      </c>
    </row>
    <row r="35" spans="2:6">
      <c r="B35" s="91">
        <v>33</v>
      </c>
      <c r="C35" s="91">
        <f t="shared" si="0"/>
        <v>1.4925373134328359</v>
      </c>
      <c r="E35" s="91">
        <v>1.33</v>
      </c>
      <c r="F35" s="91">
        <f t="shared" si="1"/>
        <v>24.812030075187973</v>
      </c>
    </row>
    <row r="36" spans="2:6">
      <c r="B36" s="91">
        <v>34</v>
      </c>
      <c r="C36" s="91">
        <f t="shared" si="0"/>
        <v>1.5151515151515154</v>
      </c>
      <c r="E36" s="91">
        <v>1.34</v>
      </c>
      <c r="F36" s="91">
        <f t="shared" si="1"/>
        <v>25.373134328358216</v>
      </c>
    </row>
    <row r="37" spans="2:6">
      <c r="B37" s="91">
        <v>35</v>
      </c>
      <c r="C37" s="91">
        <f t="shared" si="0"/>
        <v>1.5384615384615383</v>
      </c>
      <c r="E37" s="91">
        <v>1.35</v>
      </c>
      <c r="F37" s="91">
        <f t="shared" si="1"/>
        <v>25.925925925925931</v>
      </c>
    </row>
    <row r="38" spans="2:6">
      <c r="B38" s="91">
        <v>36</v>
      </c>
      <c r="C38" s="91">
        <f t="shared" si="0"/>
        <v>1.5625</v>
      </c>
      <c r="E38" s="91">
        <v>1.36</v>
      </c>
      <c r="F38" s="91">
        <f t="shared" si="1"/>
        <v>26.470588235294123</v>
      </c>
    </row>
    <row r="39" spans="2:6">
      <c r="B39" s="91">
        <v>37</v>
      </c>
      <c r="C39" s="91">
        <f t="shared" si="0"/>
        <v>1.5873015873015872</v>
      </c>
      <c r="E39" s="91">
        <v>1.37</v>
      </c>
      <c r="F39" s="91">
        <f t="shared" si="1"/>
        <v>27.007299270072991</v>
      </c>
    </row>
    <row r="40" spans="2:6">
      <c r="B40" s="91">
        <v>38</v>
      </c>
      <c r="C40" s="91">
        <f t="shared" si="0"/>
        <v>1.6129032258064517</v>
      </c>
      <c r="E40" s="91">
        <v>1.38</v>
      </c>
      <c r="F40" s="91">
        <f t="shared" si="1"/>
        <v>27.536231884057962</v>
      </c>
    </row>
    <row r="41" spans="2:6">
      <c r="B41" s="91">
        <v>39</v>
      </c>
      <c r="C41" s="91">
        <f t="shared" si="0"/>
        <v>1.639344262295082</v>
      </c>
      <c r="E41" s="91">
        <v>1.39</v>
      </c>
      <c r="F41" s="91">
        <f t="shared" si="1"/>
        <v>28.057553956834525</v>
      </c>
    </row>
    <row r="42" spans="2:6">
      <c r="B42" s="91">
        <v>40</v>
      </c>
      <c r="C42" s="91">
        <f t="shared" si="0"/>
        <v>1.6666666666666667</v>
      </c>
      <c r="E42" s="91">
        <v>1.4</v>
      </c>
      <c r="F42" s="91">
        <f t="shared" si="1"/>
        <v>28.571428571428569</v>
      </c>
    </row>
    <row r="43" spans="2:6">
      <c r="B43" s="91">
        <v>41</v>
      </c>
      <c r="C43" s="91">
        <f t="shared" si="0"/>
        <v>1.6949152542372878</v>
      </c>
      <c r="E43" s="91">
        <v>1.41</v>
      </c>
      <c r="F43" s="91">
        <f t="shared" si="1"/>
        <v>29.078014184397162</v>
      </c>
    </row>
    <row r="44" spans="2:6">
      <c r="B44" s="91">
        <v>42</v>
      </c>
      <c r="C44" s="91">
        <f t="shared" si="0"/>
        <v>1.7241379310344827</v>
      </c>
      <c r="E44" s="91">
        <v>1.42</v>
      </c>
      <c r="F44" s="91">
        <f t="shared" si="1"/>
        <v>29.577464788732389</v>
      </c>
    </row>
    <row r="45" spans="2:6">
      <c r="B45" s="91">
        <v>43</v>
      </c>
      <c r="C45" s="91">
        <f t="shared" si="0"/>
        <v>1.7543859649122806</v>
      </c>
      <c r="E45" s="91">
        <v>1.43</v>
      </c>
      <c r="F45" s="91">
        <f t="shared" si="1"/>
        <v>30.069930069930063</v>
      </c>
    </row>
    <row r="46" spans="2:6">
      <c r="B46" s="91">
        <v>44</v>
      </c>
      <c r="C46" s="91">
        <f t="shared" si="0"/>
        <v>1.7857142857142856</v>
      </c>
      <c r="E46" s="91">
        <v>1.44</v>
      </c>
      <c r="F46" s="91">
        <f t="shared" si="1"/>
        <v>30.555555555555557</v>
      </c>
    </row>
    <row r="47" spans="2:6">
      <c r="B47" s="91">
        <v>45</v>
      </c>
      <c r="C47" s="91">
        <f t="shared" si="0"/>
        <v>1.8181818181818181</v>
      </c>
      <c r="E47" s="91">
        <v>1.45</v>
      </c>
      <c r="F47" s="91">
        <f t="shared" si="1"/>
        <v>31.034482758620683</v>
      </c>
    </row>
    <row r="48" spans="2:6">
      <c r="B48" s="91">
        <v>46</v>
      </c>
      <c r="C48" s="91">
        <f t="shared" si="0"/>
        <v>1.8518518518518516</v>
      </c>
      <c r="E48" s="91">
        <v>1.46</v>
      </c>
      <c r="F48" s="91">
        <f t="shared" si="1"/>
        <v>31.506849315068497</v>
      </c>
    </row>
    <row r="49" spans="2:6">
      <c r="B49" s="91">
        <v>47</v>
      </c>
      <c r="C49" s="91">
        <f t="shared" si="0"/>
        <v>1.8867924528301885</v>
      </c>
      <c r="E49" s="91">
        <v>1.47</v>
      </c>
      <c r="F49" s="91">
        <f t="shared" si="1"/>
        <v>31.972789115646261</v>
      </c>
    </row>
    <row r="50" spans="2:6">
      <c r="B50" s="91">
        <v>48</v>
      </c>
      <c r="C50" s="91">
        <f t="shared" si="0"/>
        <v>1.9230769230769229</v>
      </c>
      <c r="E50" s="91">
        <v>1.48</v>
      </c>
      <c r="F50" s="91">
        <f t="shared" si="1"/>
        <v>32.432432432432435</v>
      </c>
    </row>
    <row r="51" spans="2:6">
      <c r="B51" s="91">
        <v>49</v>
      </c>
      <c r="C51" s="91">
        <f t="shared" si="0"/>
        <v>1.9607843137254901</v>
      </c>
      <c r="E51" s="91">
        <v>1.49</v>
      </c>
      <c r="F51" s="91">
        <f t="shared" si="1"/>
        <v>32.885906040268452</v>
      </c>
    </row>
    <row r="52" spans="2:6">
      <c r="B52" s="91">
        <v>50</v>
      </c>
      <c r="C52" s="91">
        <f t="shared" si="0"/>
        <v>2</v>
      </c>
      <c r="E52" s="91">
        <v>1.5</v>
      </c>
      <c r="F52" s="91">
        <f t="shared" si="1"/>
        <v>33.333333333333336</v>
      </c>
    </row>
  </sheetData>
  <pageMargins left="0.75" right="0.75" top="0.75" bottom="1" header="0.5" footer="0.5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1:C43"/>
  <sheetViews>
    <sheetView showFormulas="1" topLeftCell="A10" workbookViewId="0">
      <selection activeCell="B43" sqref="B43"/>
    </sheetView>
  </sheetViews>
  <sheetFormatPr defaultRowHeight="15"/>
  <cols>
    <col min="1" max="1" width="3.5703125" customWidth="1"/>
    <col min="2" max="2" width="19.5703125" style="69" bestFit="1" customWidth="1"/>
    <col min="3" max="3" width="12.5703125" style="77" bestFit="1" customWidth="1"/>
  </cols>
  <sheetData>
    <row r="11" spans="3:3">
      <c r="C11" s="77">
        <v>100000</v>
      </c>
    </row>
    <row r="13" spans="3:3">
      <c r="C13" s="77">
        <v>2500</v>
      </c>
    </row>
    <row r="14" spans="3:3">
      <c r="C14" s="77">
        <v>3620</v>
      </c>
    </row>
    <row r="15" spans="3:3">
      <c r="C15" s="77">
        <v>5981</v>
      </c>
    </row>
    <row r="16" spans="3:3">
      <c r="C16" s="77">
        <v>5956</v>
      </c>
    </row>
    <row r="17" spans="3:3">
      <c r="C17" s="77">
        <v>1236</v>
      </c>
    </row>
    <row r="18" spans="3:3">
      <c r="C18" s="77">
        <v>18600</v>
      </c>
    </row>
    <row r="19" spans="3:3">
      <c r="C19" s="77">
        <v>560</v>
      </c>
    </row>
    <row r="20" spans="3:3">
      <c r="C20" s="77">
        <v>4561</v>
      </c>
    </row>
    <row r="21" spans="3:3">
      <c r="C21" s="77">
        <v>6810</v>
      </c>
    </row>
    <row r="22" spans="3:3">
      <c r="C22" s="77">
        <v>2365</v>
      </c>
    </row>
    <row r="23" spans="3:3">
      <c r="C23" s="77">
        <v>1365</v>
      </c>
    </row>
    <row r="24" spans="3:3">
      <c r="C24" s="77">
        <v>3210</v>
      </c>
    </row>
    <row r="25" spans="3:3">
      <c r="C25" s="77">
        <v>123</v>
      </c>
    </row>
    <row r="26" spans="3:3">
      <c r="C26" s="77">
        <v>4500</v>
      </c>
    </row>
    <row r="27" spans="3:3">
      <c r="C27" s="77">
        <v>689</v>
      </c>
    </row>
    <row r="28" spans="3:3">
      <c r="C28" s="77">
        <v>8500</v>
      </c>
    </row>
    <row r="29" spans="3:3">
      <c r="C29" s="77">
        <v>741</v>
      </c>
    </row>
    <row r="30" spans="3:3">
      <c r="C30" s="77">
        <v>15900</v>
      </c>
    </row>
    <row r="31" spans="3:3">
      <c r="C31" s="77">
        <v>9631</v>
      </c>
    </row>
    <row r="32" spans="3:3">
      <c r="C32" s="77">
        <v>1452</v>
      </c>
    </row>
    <row r="33" spans="1:3">
      <c r="C33" s="77">
        <v>742</v>
      </c>
    </row>
    <row r="34" spans="1:3" ht="15.75" thickBot="1">
      <c r="C34" s="95">
        <v>958</v>
      </c>
    </row>
    <row r="35" spans="1:3" ht="15.75" thickTop="1">
      <c r="B35" s="69" t="s">
        <v>49</v>
      </c>
      <c r="C35" s="77">
        <f>SUM(C11,C13:C34)</f>
        <v>200000</v>
      </c>
    </row>
    <row r="37" spans="1:3">
      <c r="A37">
        <v>0.08</v>
      </c>
      <c r="B37" s="93" t="s">
        <v>50</v>
      </c>
      <c r="C37" s="77">
        <f>A37*SalesPrice</f>
        <v>19512.195121951219</v>
      </c>
    </row>
    <row r="38" spans="1:3">
      <c r="A38">
        <v>0.1</v>
      </c>
      <c r="B38" s="93" t="s">
        <v>51</v>
      </c>
      <c r="C38" s="77">
        <f>A38*SalesPrice</f>
        <v>24390.243902439022</v>
      </c>
    </row>
    <row r="39" spans="1:3" ht="15.75" thickBot="1">
      <c r="C39" s="94"/>
    </row>
    <row r="40" spans="1:3">
      <c r="B40" s="69" t="s">
        <v>42</v>
      </c>
      <c r="C40" s="77">
        <f>DirectCosts/(1-(A37+A38))</f>
        <v>243902.43902439022</v>
      </c>
    </row>
    <row r="43" spans="1:3">
      <c r="B43" s="96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1:C43"/>
  <sheetViews>
    <sheetView showFormulas="1" topLeftCell="A10" workbookViewId="0">
      <selection activeCell="B43" sqref="B43"/>
    </sheetView>
  </sheetViews>
  <sheetFormatPr defaultRowHeight="15"/>
  <cols>
    <col min="1" max="1" width="5" bestFit="1" customWidth="1"/>
    <col min="2" max="2" width="19.5703125" bestFit="1" customWidth="1"/>
    <col min="3" max="3" width="12.5703125" style="77" bestFit="1" customWidth="1"/>
  </cols>
  <sheetData>
    <row r="11" spans="3:3">
      <c r="C11" s="77">
        <v>100000</v>
      </c>
    </row>
    <row r="13" spans="3:3">
      <c r="C13" s="77">
        <v>2500</v>
      </c>
    </row>
    <row r="14" spans="3:3">
      <c r="C14" s="77">
        <v>3620</v>
      </c>
    </row>
    <row r="15" spans="3:3">
      <c r="C15" s="77">
        <v>5981</v>
      </c>
    </row>
    <row r="16" spans="3:3">
      <c r="C16" s="77">
        <v>5956</v>
      </c>
    </row>
    <row r="17" spans="3:3">
      <c r="C17" s="77">
        <v>1236</v>
      </c>
    </row>
    <row r="18" spans="3:3">
      <c r="C18" s="77">
        <v>18600</v>
      </c>
    </row>
    <row r="19" spans="3:3">
      <c r="C19" s="77">
        <v>560</v>
      </c>
    </row>
    <row r="20" spans="3:3">
      <c r="C20" s="77">
        <v>4561</v>
      </c>
    </row>
    <row r="21" spans="3:3">
      <c r="C21" s="77">
        <v>6810</v>
      </c>
    </row>
    <row r="22" spans="3:3">
      <c r="C22" s="77">
        <v>2365</v>
      </c>
    </row>
    <row r="23" spans="3:3">
      <c r="C23" s="77">
        <v>1365</v>
      </c>
    </row>
    <row r="24" spans="3:3">
      <c r="C24" s="77">
        <v>3210</v>
      </c>
    </row>
    <row r="25" spans="3:3">
      <c r="C25" s="77">
        <v>123</v>
      </c>
    </row>
    <row r="26" spans="3:3">
      <c r="C26" s="77">
        <v>4500</v>
      </c>
    </row>
    <row r="27" spans="3:3">
      <c r="C27" s="77">
        <v>689</v>
      </c>
    </row>
    <row r="28" spans="3:3">
      <c r="C28" s="77">
        <v>8500</v>
      </c>
    </row>
    <row r="29" spans="3:3">
      <c r="C29" s="77">
        <v>741</v>
      </c>
    </row>
    <row r="30" spans="3:3">
      <c r="C30" s="77">
        <v>15900</v>
      </c>
    </row>
    <row r="31" spans="3:3">
      <c r="C31" s="77">
        <v>9631</v>
      </c>
    </row>
    <row r="32" spans="3:3">
      <c r="C32" s="77">
        <v>1452</v>
      </c>
    </row>
    <row r="33" spans="1:3">
      <c r="C33" s="77">
        <v>742</v>
      </c>
    </row>
    <row r="34" spans="1:3" ht="15.75" thickBot="1">
      <c r="C34" s="95">
        <v>958</v>
      </c>
    </row>
    <row r="35" spans="1:3" ht="15.75" thickTop="1">
      <c r="B35" s="69" t="s">
        <v>49</v>
      </c>
      <c r="C35" s="77">
        <f>SUM(C11,C13:C34)</f>
        <v>200000</v>
      </c>
    </row>
    <row r="36" spans="1:3">
      <c r="B36" s="69"/>
    </row>
    <row r="37" spans="1:3">
      <c r="A37">
        <v>0.08</v>
      </c>
      <c r="B37" s="93" t="s">
        <v>50</v>
      </c>
      <c r="C37" s="77">
        <f>A37*SalesPrice</f>
        <v>19512.195121951219</v>
      </c>
    </row>
    <row r="38" spans="1:3">
      <c r="A38">
        <v>0.1</v>
      </c>
      <c r="B38" s="93" t="s">
        <v>51</v>
      </c>
      <c r="C38" s="77">
        <f>A38*SalesPrice</f>
        <v>24390.243902439022</v>
      </c>
    </row>
    <row r="39" spans="1:3" ht="15.75" thickBot="1">
      <c r="B39" s="69"/>
      <c r="C39" s="94"/>
    </row>
    <row r="40" spans="1:3">
      <c r="B40" s="69" t="s">
        <v>42</v>
      </c>
      <c r="C40" s="77">
        <f>SUM(C35:C38)</f>
        <v>243902.43902439025</v>
      </c>
    </row>
    <row r="43" spans="1:3">
      <c r="B43" s="9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ConstructionLoan Fig 7.1</vt:lpstr>
      <vt:lpstr>ConstructionLoanDB</vt:lpstr>
      <vt:lpstr>MonthlyDraws</vt:lpstr>
      <vt:lpstr>ProfitMargin</vt:lpstr>
      <vt:lpstr>MarginVMarkup</vt:lpstr>
      <vt:lpstr>CalculatingProfit</vt:lpstr>
      <vt:lpstr>CalculatingProfitCircular</vt:lpstr>
      <vt:lpstr>Figure 7.2</vt:lpstr>
      <vt:lpstr>AppraisedValue</vt:lpstr>
      <vt:lpstr>ConstLoanAmount</vt:lpstr>
      <vt:lpstr>ConstloanLTV</vt:lpstr>
      <vt:lpstr>ConstLoanTerm</vt:lpstr>
      <vt:lpstr>ConstructionLoanDB</vt:lpstr>
      <vt:lpstr>ConstructionLoanList</vt:lpstr>
      <vt:lpstr>DirectCosts</vt:lpstr>
      <vt:lpstr>Lender</vt:lpstr>
      <vt:lpstr>LenderList</vt:lpstr>
      <vt:lpstr>LoanIntRate</vt:lpstr>
      <vt:lpstr>LoanOriginationRate</vt:lpstr>
      <vt:lpstr>SalesPrice</vt:lpstr>
      <vt:lpstr>SalesPriceIteration</vt:lpstr>
    </vt:vector>
  </TitlesOfParts>
  <Company>Brigham Young Unviversity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Christofferson</dc:creator>
  <cp:lastModifiedBy>Jay Christofferson</cp:lastModifiedBy>
  <dcterms:created xsi:type="dcterms:W3CDTF">2008-12-31T10:56:31Z</dcterms:created>
  <dcterms:modified xsi:type="dcterms:W3CDTF">2009-06-04T15:13:53Z</dcterms:modified>
</cp:coreProperties>
</file>